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.ПРОЕКТ БЮДЖЕТА\ПРОЕКТ БЮДЖЕТА 2025-2027\МАТЕРИАЛЫ К ПРОЕКТУ БЮДЖЕТА\"/>
    </mc:Choice>
  </mc:AlternateContent>
  <bookViews>
    <workbookView xWindow="0" yWindow="0" windowWidth="28800" windowHeight="12435"/>
  </bookViews>
  <sheets>
    <sheet name="25.10.2024" sheetId="3" r:id="rId1"/>
  </sheets>
  <definedNames>
    <definedName name="_xlnm._FilterDatabase" localSheetId="0" hidden="1">'25.10.2024'!$A$13:$Q$185</definedName>
    <definedName name="_xlnm.Print_Titles" localSheetId="0">'25.10.2024'!$10:$12</definedName>
    <definedName name="_xlnm.Print_Area" localSheetId="0">'25.10.2024'!$A$1:$Q$188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69" i="3" l="1"/>
  <c r="S93" i="3" l="1"/>
  <c r="S94" i="3"/>
  <c r="N179" i="3" l="1"/>
  <c r="N180" i="3"/>
  <c r="N182" i="3"/>
  <c r="N183" i="3"/>
  <c r="N184" i="3"/>
  <c r="N185" i="3"/>
  <c r="N178" i="3"/>
  <c r="N172" i="3"/>
  <c r="N173" i="3"/>
  <c r="N174" i="3"/>
  <c r="N175" i="3"/>
  <c r="N176" i="3"/>
  <c r="N171" i="3"/>
  <c r="N149" i="3" l="1"/>
  <c r="N150" i="3"/>
  <c r="N138" i="3" l="1"/>
  <c r="N137" i="3"/>
  <c r="N136" i="3" l="1"/>
  <c r="N135" i="3"/>
  <c r="N132" i="3"/>
  <c r="Q32" i="3" l="1"/>
  <c r="P32" i="3"/>
  <c r="O32" i="3"/>
  <c r="Q69" i="3" l="1"/>
  <c r="P69" i="3"/>
  <c r="O69" i="3"/>
  <c r="Q39" i="3"/>
  <c r="P39" i="3"/>
  <c r="O39" i="3"/>
  <c r="Q21" i="3"/>
  <c r="P21" i="3"/>
  <c r="O21" i="3"/>
  <c r="O17" i="3" l="1"/>
  <c r="N39" i="3" l="1"/>
  <c r="M113" i="3" l="1"/>
  <c r="N113" i="3"/>
  <c r="O113" i="3"/>
  <c r="P113" i="3"/>
  <c r="Q113" i="3"/>
  <c r="L113" i="3"/>
  <c r="M92" i="3"/>
  <c r="N92" i="3"/>
  <c r="O92" i="3"/>
  <c r="P92" i="3"/>
  <c r="Q92" i="3"/>
  <c r="L92" i="3"/>
  <c r="M117" i="3"/>
  <c r="N117" i="3"/>
  <c r="O117" i="3"/>
  <c r="P117" i="3"/>
  <c r="Q117" i="3"/>
  <c r="L117" i="3"/>
  <c r="M40" i="3"/>
  <c r="N40" i="3"/>
  <c r="O40" i="3"/>
  <c r="P40" i="3"/>
  <c r="Q40" i="3"/>
  <c r="L40" i="3"/>
  <c r="Q91" i="3" l="1"/>
  <c r="L91" i="3"/>
  <c r="M91" i="3"/>
  <c r="P91" i="3"/>
  <c r="O91" i="3"/>
  <c r="N91" i="3"/>
  <c r="R91" i="3" s="1"/>
  <c r="M17" i="3" l="1"/>
  <c r="N17" i="3"/>
  <c r="P17" i="3"/>
  <c r="Q17" i="3"/>
  <c r="L17" i="3"/>
  <c r="N164" i="3" l="1"/>
  <c r="N161" i="3"/>
  <c r="N162" i="3"/>
  <c r="N159" i="3"/>
  <c r="N156" i="3"/>
  <c r="N153" i="3"/>
  <c r="N154" i="3"/>
  <c r="N152" i="3"/>
  <c r="N151" i="3"/>
  <c r="N147" i="3"/>
  <c r="N146" i="3"/>
  <c r="N142" i="3"/>
  <c r="N143" i="3"/>
  <c r="N141" i="3"/>
  <c r="N139" i="3"/>
  <c r="N128" i="3"/>
  <c r="N129" i="3"/>
  <c r="N127" i="3"/>
  <c r="M181" i="3"/>
  <c r="M177" i="3" s="1"/>
  <c r="L181" i="3" l="1"/>
  <c r="L177" i="3" l="1"/>
  <c r="N181" i="3"/>
  <c r="N177" i="3" s="1"/>
  <c r="N68" i="3"/>
  <c r="N59" i="3"/>
  <c r="M20" i="3" l="1"/>
  <c r="O20" i="3"/>
  <c r="L20" i="3"/>
  <c r="N131" i="3" l="1"/>
  <c r="M131" i="3"/>
  <c r="O131" i="3"/>
  <c r="P131" i="3"/>
  <c r="Q131" i="3"/>
  <c r="L131" i="3"/>
  <c r="O181" i="3" l="1"/>
  <c r="O177" i="3" s="1"/>
  <c r="P181" i="3"/>
  <c r="P177" i="3" s="1"/>
  <c r="Q181" i="3"/>
  <c r="Q177" i="3" s="1"/>
  <c r="M140" i="3"/>
  <c r="M130" i="3" s="1"/>
  <c r="N140" i="3"/>
  <c r="N130" i="3" s="1"/>
  <c r="O140" i="3"/>
  <c r="O130" i="3" s="1"/>
  <c r="P140" i="3"/>
  <c r="P130" i="3" s="1"/>
  <c r="Q140" i="3"/>
  <c r="Q130" i="3" s="1"/>
  <c r="L140" i="3"/>
  <c r="L130" i="3" s="1"/>
  <c r="M59" i="3" l="1"/>
  <c r="Q170" i="3" l="1"/>
  <c r="P170" i="3"/>
  <c r="O170" i="3"/>
  <c r="N170" i="3"/>
  <c r="M170" i="3"/>
  <c r="L170" i="3"/>
  <c r="Q168" i="3"/>
  <c r="P168" i="3"/>
  <c r="O168" i="3"/>
  <c r="N168" i="3"/>
  <c r="M168" i="3"/>
  <c r="L168" i="3"/>
  <c r="Q166" i="3"/>
  <c r="P166" i="3"/>
  <c r="O166" i="3"/>
  <c r="N166" i="3"/>
  <c r="M166" i="3"/>
  <c r="L166" i="3"/>
  <c r="Q158" i="3"/>
  <c r="Q157" i="3" s="1"/>
  <c r="P158" i="3"/>
  <c r="P157" i="3" s="1"/>
  <c r="O158" i="3"/>
  <c r="O157" i="3" s="1"/>
  <c r="N158" i="3"/>
  <c r="N157" i="3" s="1"/>
  <c r="M158" i="3"/>
  <c r="M157" i="3" s="1"/>
  <c r="L158" i="3"/>
  <c r="L157" i="3" s="1"/>
  <c r="Q145" i="3"/>
  <c r="Q144" i="3" s="1"/>
  <c r="P145" i="3"/>
  <c r="P144" i="3" s="1"/>
  <c r="O145" i="3"/>
  <c r="O144" i="3" s="1"/>
  <c r="N145" i="3"/>
  <c r="N144" i="3" s="1"/>
  <c r="M145" i="3"/>
  <c r="M144" i="3" s="1"/>
  <c r="L145" i="3"/>
  <c r="L144" i="3" s="1"/>
  <c r="Q126" i="3"/>
  <c r="P126" i="3"/>
  <c r="O126" i="3"/>
  <c r="N126" i="3"/>
  <c r="M126" i="3"/>
  <c r="L126" i="3"/>
  <c r="Q121" i="3"/>
  <c r="P121" i="3"/>
  <c r="O121" i="3"/>
  <c r="N121" i="3"/>
  <c r="M121" i="3"/>
  <c r="L121" i="3"/>
  <c r="Q85" i="3"/>
  <c r="P85" i="3"/>
  <c r="O85" i="3"/>
  <c r="N85" i="3"/>
  <c r="M85" i="3"/>
  <c r="L85" i="3"/>
  <c r="N82" i="3"/>
  <c r="Q76" i="3"/>
  <c r="P76" i="3"/>
  <c r="O76" i="3"/>
  <c r="M76" i="3"/>
  <c r="L76" i="3"/>
  <c r="Q74" i="3"/>
  <c r="P74" i="3"/>
  <c r="O74" i="3"/>
  <c r="N74" i="3"/>
  <c r="M74" i="3"/>
  <c r="L74" i="3"/>
  <c r="Q68" i="3"/>
  <c r="Q67" i="3" s="1"/>
  <c r="P68" i="3"/>
  <c r="P67" i="3" s="1"/>
  <c r="O68" i="3"/>
  <c r="O67" i="3" s="1"/>
  <c r="N67" i="3"/>
  <c r="M68" i="3"/>
  <c r="M67" i="3" s="1"/>
  <c r="L68" i="3"/>
  <c r="L67" i="3" s="1"/>
  <c r="Q59" i="3"/>
  <c r="P59" i="3"/>
  <c r="O59" i="3"/>
  <c r="L59" i="3"/>
  <c r="Q57" i="3"/>
  <c r="P57" i="3"/>
  <c r="O57" i="3"/>
  <c r="N57" i="3"/>
  <c r="M57" i="3"/>
  <c r="L57" i="3"/>
  <c r="Q55" i="3"/>
  <c r="P55" i="3"/>
  <c r="O55" i="3"/>
  <c r="N55" i="3"/>
  <c r="M55" i="3"/>
  <c r="L55" i="3"/>
  <c r="Q52" i="3"/>
  <c r="P52" i="3"/>
  <c r="O52" i="3"/>
  <c r="N52" i="3"/>
  <c r="M52" i="3"/>
  <c r="L52" i="3"/>
  <c r="Q49" i="3"/>
  <c r="P49" i="3"/>
  <c r="O49" i="3"/>
  <c r="N49" i="3"/>
  <c r="M49" i="3"/>
  <c r="L49" i="3"/>
  <c r="Q46" i="3"/>
  <c r="P46" i="3"/>
  <c r="O46" i="3"/>
  <c r="N46" i="3"/>
  <c r="M46" i="3"/>
  <c r="L46" i="3"/>
  <c r="Q44" i="3"/>
  <c r="P44" i="3"/>
  <c r="O44" i="3"/>
  <c r="N44" i="3"/>
  <c r="M44" i="3"/>
  <c r="L44" i="3"/>
  <c r="Q42" i="3"/>
  <c r="P42" i="3"/>
  <c r="O42" i="3"/>
  <c r="N42" i="3"/>
  <c r="M42" i="3"/>
  <c r="L42" i="3"/>
  <c r="Q38" i="3"/>
  <c r="P38" i="3"/>
  <c r="O38" i="3"/>
  <c r="N38" i="3"/>
  <c r="M38" i="3"/>
  <c r="L38" i="3"/>
  <c r="Q36" i="3"/>
  <c r="P36" i="3"/>
  <c r="O36" i="3"/>
  <c r="N36" i="3"/>
  <c r="M36" i="3"/>
  <c r="L36" i="3"/>
  <c r="N31" i="3"/>
  <c r="N32" i="3" s="1"/>
  <c r="Q29" i="3"/>
  <c r="Q28" i="3" s="1"/>
  <c r="P29" i="3"/>
  <c r="P28" i="3" s="1"/>
  <c r="O29" i="3"/>
  <c r="O28" i="3" s="1"/>
  <c r="M29" i="3"/>
  <c r="M28" i="3" s="1"/>
  <c r="L29" i="3"/>
  <c r="L28" i="3" s="1"/>
  <c r="Q20" i="3"/>
  <c r="P20" i="3"/>
  <c r="Q16" i="3"/>
  <c r="P16" i="3"/>
  <c r="O16" i="3"/>
  <c r="L16" i="3"/>
  <c r="N16" i="3"/>
  <c r="M16" i="3"/>
  <c r="N29" i="3" l="1"/>
  <c r="N28" i="3" s="1"/>
  <c r="Q35" i="3"/>
  <c r="Q34" i="3" s="1"/>
  <c r="N54" i="3"/>
  <c r="P73" i="3"/>
  <c r="O54" i="3"/>
  <c r="O35" i="3"/>
  <c r="O34" i="3" s="1"/>
  <c r="N35" i="3"/>
  <c r="N34" i="3" s="1"/>
  <c r="O15" i="3"/>
  <c r="L15" i="3"/>
  <c r="L73" i="3"/>
  <c r="Q15" i="3"/>
  <c r="Q73" i="3"/>
  <c r="N125" i="3"/>
  <c r="N124" i="3" s="1"/>
  <c r="P54" i="3"/>
  <c r="O73" i="3"/>
  <c r="M73" i="3"/>
  <c r="O125" i="3"/>
  <c r="O124" i="3" s="1"/>
  <c r="L125" i="3"/>
  <c r="P125" i="3"/>
  <c r="P124" i="3" s="1"/>
  <c r="P15" i="3"/>
  <c r="Q54" i="3"/>
  <c r="P35" i="3"/>
  <c r="P34" i="3" s="1"/>
  <c r="N76" i="3"/>
  <c r="N73" i="3" s="1"/>
  <c r="L54" i="3"/>
  <c r="M54" i="3"/>
  <c r="L35" i="3"/>
  <c r="L34" i="3" s="1"/>
  <c r="M35" i="3"/>
  <c r="M34" i="3" s="1"/>
  <c r="M15" i="3"/>
  <c r="M125" i="3"/>
  <c r="Q125" i="3"/>
  <c r="Q124" i="3" s="1"/>
  <c r="N20" i="3" l="1"/>
  <c r="N15" i="3" s="1"/>
  <c r="N14" i="3" s="1"/>
  <c r="N13" i="3" s="1"/>
  <c r="N190" i="3" s="1"/>
  <c r="M14" i="3"/>
  <c r="Q14" i="3"/>
  <c r="Q13" i="3" s="1"/>
  <c r="Q190" i="3" s="1"/>
  <c r="P14" i="3"/>
  <c r="P13" i="3" s="1"/>
  <c r="P190" i="3" s="1"/>
  <c r="O14" i="3"/>
  <c r="O13" i="3" s="1"/>
  <c r="O190" i="3" s="1"/>
  <c r="L124" i="3"/>
  <c r="M124" i="3"/>
  <c r="L14" i="3"/>
  <c r="M13" i="3" l="1"/>
  <c r="L13" i="3"/>
  <c r="L190" i="3" s="1"/>
</calcChain>
</file>

<file path=xl/sharedStrings.xml><?xml version="1.0" encoding="utf-8"?>
<sst xmlns="http://schemas.openxmlformats.org/spreadsheetml/2006/main" count="1325" uniqueCount="270">
  <si>
    <t>Финансовый орган</t>
  </si>
  <si>
    <t>Наименование публично-правового образования</t>
  </si>
  <si>
    <t>Единица измерения</t>
  </si>
  <si>
    <t>тыс. рублей</t>
  </si>
  <si>
    <t>Наименование группы источников доходов бюджетов /наименование источника дохода бюджета</t>
  </si>
  <si>
    <t>Код классификации доходов бюджетов</t>
  </si>
  <si>
    <t>Наименование кода классификации доходов бюджетов</t>
  </si>
  <si>
    <t>код вида доходов бюджетов</t>
  </si>
  <si>
    <t>код подвида доходов бюджетов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</si>
  <si>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</si>
  <si>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</si>
  <si>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</si>
  <si>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</si>
  <si>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</si>
  <si>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бюджетов</t>
  </si>
  <si>
    <t>аналитическая группа подвида доходов бюджетов</t>
  </si>
  <si>
    <t>НАЛОГОВЫЕ И НЕНАЛОГОВЫЕ ДОХОДЫ</t>
  </si>
  <si>
    <t>00</t>
  </si>
  <si>
    <t>000</t>
  </si>
  <si>
    <t>0000</t>
  </si>
  <si>
    <t>НАЛОГИ НА ПРИБЫЛЬ, ДОХОДЫ</t>
  </si>
  <si>
    <t>01</t>
  </si>
  <si>
    <t>Налог на прибыль организаций</t>
  </si>
  <si>
    <t>110</t>
  </si>
  <si>
    <t>010</t>
  </si>
  <si>
    <t>012</t>
  </si>
  <si>
    <t>02</t>
  </si>
  <si>
    <t>020</t>
  </si>
  <si>
    <t>Налог на доходы физических лиц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</si>
  <si>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</si>
  <si>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030</t>
  </si>
  <si>
    <t>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</si>
  <si>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</si>
  <si>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</si>
  <si>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03</t>
  </si>
  <si>
    <t>1</t>
  </si>
  <si>
    <t>Акцизы по подакцизным товарам (продукции), производимым на территории Российской Федерации</t>
  </si>
  <si>
    <t>182</t>
  </si>
  <si>
    <t>011</t>
  </si>
  <si>
    <t>100</t>
  </si>
  <si>
    <t>120</t>
  </si>
  <si>
    <t>130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</si>
  <si>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</si>
  <si>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</si>
  <si>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</si>
  <si>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</si>
  <si>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</si>
  <si>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021</t>
  </si>
  <si>
    <t>050</t>
  </si>
  <si>
    <t>06</t>
  </si>
  <si>
    <t>07</t>
  </si>
  <si>
    <t>ГОСУДАРСТВЕННАЯ ПОШЛИНА</t>
  </si>
  <si>
    <t>08</t>
  </si>
  <si>
    <t>09</t>
  </si>
  <si>
    <t>11</t>
  </si>
  <si>
    <t>ДОХОДЫ ОТ ИСПОЛЬЗОВАНИЯ ИМУЩЕСТВА, НАХОДЯЩЕГОСЯ В ГОСУДАРСТВЕННОЙ И МУНИЦИПАЛЬНОЙ СОБСТВЕННОСТИ</t>
  </si>
  <si>
    <t>Проценты, полученные от предоставления бюджетных кредитов внутри страны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</si>
  <si>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</si>
  <si>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</si>
  <si>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12</t>
  </si>
  <si>
    <t>Плата за негативное воздействие на окружающую среду</t>
  </si>
  <si>
    <t>048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</si>
  <si>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</si>
  <si>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</si>
  <si>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</si>
  <si>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13</t>
  </si>
  <si>
    <t>ДОХОДЫ ОТ ПРОДАЖИ МАТЕРИАЛЬНЫХ И НЕМАТЕРИАЛЬНЫХ АКТИВОВ</t>
  </si>
  <si>
    <t>14</t>
  </si>
  <si>
    <t>Доходы от продажи земельных участков, находящихся в государственной и муниципальной собственности</t>
  </si>
  <si>
    <t>140</t>
  </si>
  <si>
    <t>16</t>
  </si>
  <si>
    <t>188</t>
  </si>
  <si>
    <t>ПРОЧИЕ НЕНАЛОГОВЫЕ ДОХОДЫ</t>
  </si>
  <si>
    <t>17</t>
  </si>
  <si>
    <t>180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</si>
  <si>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</si>
  <si>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</si>
  <si>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Финансовое управление администраци муниципального образования Новокубанский район</t>
  </si>
  <si>
    <t>Реестр источников доходов бюджета муниципального образования Новокубанский район</t>
  </si>
  <si>
    <t>Новокубанский район</t>
  </si>
  <si>
    <t>Наименование главного администратора доходов бюджета муниципального образования Новокубанский район</t>
  </si>
  <si>
    <t>код главного администратора доходов районного бюджета</t>
  </si>
  <si>
    <t>ВСЕГО доходы бюджета</t>
  </si>
  <si>
    <t>х</t>
  </si>
  <si>
    <t>Единый налог на вмененный доход для отдельных видов деятельности</t>
  </si>
  <si>
    <t>Единый сельскохозяйственный налог</t>
  </si>
  <si>
    <t>902</t>
  </si>
  <si>
    <t>Администрация муниципального образования Новокубанский район</t>
  </si>
  <si>
    <t>905</t>
  </si>
  <si>
    <t>Проценты, полученные от предоставления бюджетных кредитов внутри страны за счет средств бюджетов муниципальных районов</t>
  </si>
  <si>
    <t>Финансовое управление администрации муниципального образования Новокубанский район</t>
  </si>
  <si>
    <t>921</t>
  </si>
  <si>
    <t>Управление имущественных отношений администрации муниципального образования Новокубанский район</t>
  </si>
  <si>
    <t>990</t>
  </si>
  <si>
    <t>Прочие доходы от оказания платных услуг (работ)</t>
  </si>
  <si>
    <t>995</t>
  </si>
  <si>
    <t>Прочие доходы от оказания платных услуг (работ) получателями средств бюджетов муниципальных районов</t>
  </si>
  <si>
    <t>Доходы от компенсации затрат государства</t>
  </si>
  <si>
    <t>Прочие доходы от компенсации затрат бюджетов муниципальных районов</t>
  </si>
  <si>
    <t>925</t>
  </si>
  <si>
    <t>Управление образования администрации муниципального образования Новокубанский район</t>
  </si>
  <si>
    <t>929</t>
  </si>
  <si>
    <t>Отдел по физической культуре и спорту администрации муниципального образования Новокубанский район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</si>
  <si>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</si>
  <si>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</si>
  <si>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 бюджетам муниципальных районов</t>
  </si>
  <si>
    <t>Отдел культуры администрации муниципального образования Новокубанский район</t>
  </si>
  <si>
    <t>Субвенции бюджетам бюджетной системы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</si>
  <si>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</si>
  <si>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</si>
  <si>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Иные межбюджетные трансферты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</si>
  <si>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</si>
  <si>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</si>
  <si>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</si>
  <si>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Контрольно-счетная палата муниципального образования Новокубанский район</t>
  </si>
  <si>
    <t>МКУ "Аварийно-спасательный отряд муниципального образования Новокубанский район</t>
  </si>
  <si>
    <t xml:space="preserve"> </t>
  </si>
  <si>
    <t>Федеральная налоговая служба</t>
  </si>
  <si>
    <t>Министерство внутренних дел Российской Федерации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</si>
  <si>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</si>
  <si>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</si>
  <si>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Федеральная служба по надзору в сфере природопользования</t>
  </si>
  <si>
    <t>410</t>
  </si>
  <si>
    <t>Налог, взимаемый в связи с применением патентной системы налогообложения</t>
  </si>
  <si>
    <t>04</t>
  </si>
  <si>
    <t>053</t>
  </si>
  <si>
    <t>926</t>
  </si>
  <si>
    <t>Отдел по молодежной политике администрации муниципального образования Новокубанский район</t>
  </si>
  <si>
    <t>934</t>
  </si>
  <si>
    <t>992</t>
  </si>
  <si>
    <t>Администрации поселений</t>
  </si>
  <si>
    <t>Дотации бюджетам муниципальных районов на поддержку мер по обеспечению сбалансированности бюджетов</t>
  </si>
  <si>
    <t>Прочие безвозмездные поступления в бюджеты муниципальных районов</t>
  </si>
  <si>
    <t>Доходы бюджетов муниципальных районов от возврата бюджетными учреждениями остатков субсидий прошлых лет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</si>
  <si>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</si>
  <si>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</si>
  <si>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1 </t>
  </si>
  <si>
    <t>Прочие дотации бюджетам муниципальных районов</t>
  </si>
  <si>
    <t>2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</si>
  <si>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</si>
  <si>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Налог на имущество организаций по имуществу, не входящему в Единую систему газоснабжения</t>
  </si>
  <si>
    <t>430</t>
  </si>
  <si>
    <t>231</t>
  </si>
  <si>
    <t>241</t>
  </si>
  <si>
    <t>251</t>
  </si>
  <si>
    <t>261</t>
  </si>
  <si>
    <t>Налоговые и неналоговые доходы</t>
  </si>
  <si>
    <t>Безвозмездные поступления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</si>
  <si>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</si>
  <si>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Департамент по обеспечению деятельности мировых судей Краснодарского края</t>
  </si>
  <si>
    <t>836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</si>
  <si>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</si>
  <si>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</si>
  <si>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</si>
  <si>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</si>
  <si>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16 </t>
  </si>
  <si>
    <t xml:space="preserve">193 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</si>
  <si>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</si>
  <si>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01 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</si>
  <si>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</si>
  <si>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</si>
  <si>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10</t>
  </si>
  <si>
    <t>Платежи в целях возмещения причиненного ущерба (убытков)</t>
  </si>
  <si>
    <t>Административные штрафы, установленные Кодексом Российской Федерации об административных правонарушениях</t>
  </si>
  <si>
    <t xml:space="preserve">123 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</si>
  <si>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</si>
  <si>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муниципальных районов на реализацию мероприятий по обеспечению жильем молодых семей</t>
  </si>
  <si>
    <t>Доходы бюджетов муниципальных районов от возврата автономными учреждениями остатков субсидий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</si>
  <si>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</si>
  <si>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</si>
  <si>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</si>
  <si>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061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</si>
  <si>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</si>
  <si>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</si>
  <si>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</si>
  <si>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</si>
  <si>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</si>
  <si>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</si>
  <si>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</si>
  <si>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 на имущество организаций</t>
  </si>
  <si>
    <t>ЗАДОЛЖЕННОСТЬ И ПЕРЕРАСЧЕТЫ ПО ОТМЕНЕННЫМ НАЛОГАМ, СБОРАМ И ИНЫМ ОБЯЗАТЕЛЬНЫМ ПЛАТЕЖАМ</t>
  </si>
  <si>
    <t>Прочие местные налоги и сборы, мобилизуемые на территориях муниципальных районов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</si>
  <si>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</si>
  <si>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</si>
  <si>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</si>
  <si>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</si>
  <si>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ДОХОДЫ ОТ ОКАЗАНИЯ ПЛАТНЫХ УСЛУГ И КОМПЕНСАЦИИ ЗАТРАТ ГОСУДАРСТВА</t>
  </si>
  <si>
    <t>ШТРАФЫ, САНКЦИИ, ВОЗМЕЩЕНИЕ УЩЕРБА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</si>
  <si>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</si>
  <si>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БЕЗВОЗМЕЗДНЫЕ ПОСТУПЛЕНИЯ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</si>
  <si>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</si>
  <si>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</si>
  <si>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Невыясненные поступления, зачисляемые в бюджеты муниципальных районов</t>
  </si>
  <si>
    <t>Прочие неналоговые доходы бюджетов муниципальных районов</t>
  </si>
  <si>
    <t>153</t>
  </si>
  <si>
    <t>080</t>
  </si>
  <si>
    <t>150</t>
  </si>
  <si>
    <t>Государственная пошлина за выдачу разрешения на установку рекламной конструкции</t>
  </si>
  <si>
    <t>930</t>
  </si>
  <si>
    <t>Управление по вопросам семьи и детства</t>
  </si>
  <si>
    <t>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</si>
  <si>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</si>
  <si>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</si>
  <si>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</si>
  <si>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103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</si>
  <si>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</si>
  <si>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</si>
  <si>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</si>
  <si>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910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</si>
  <si>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</si>
  <si>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</si>
  <si>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Отдел по физической культуре и спорту</t>
  </si>
  <si>
    <t>Налог на имущество организаций по имуществу, входящему в Единую систему газоснабжения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</si>
  <si>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</si>
  <si>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t>
  </si>
  <si>
    <t xml:space="preserve">Налоговые и неналоговые доходы </t>
  </si>
  <si>
    <t>163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</si>
  <si>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</si>
  <si>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Субсидии бюджетам муниципальных районов на создание новых мест в общеобразовательных организациях, расположенных в сельской местности и поселках городского типа</t>
  </si>
  <si>
    <t>Субсидии бюджетам муниципальных районов на поддержку отрасли культуры</t>
  </si>
  <si>
    <t>Единая субвенция бюджетам муниципальных районов из бюджета субъекта Российской Федерации</t>
  </si>
  <si>
    <t>Предоставление негосударственными организациями грантов для получателей средств бюджетов муниципальных районов</t>
  </si>
  <si>
    <t>313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</si>
  <si>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</si>
  <si>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 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 года являлись участниками консолидированной группы налогоплательщиков), зачисляемый в бюджеты субъектов Российской Федерации</t>
  </si>
  <si>
    <t>014</t>
  </si>
  <si>
    <t>Налог на прибыль организаций, уплаченный налогоплательщиками, которые до 1 января 2023 года являлись участниками консолидированной группы налогоплательщиков, за налоговые периоды до 1 января 2023 года (в том числе перерасчеты, недоимка и задолженность), зачисляемый в бюджеты субъектов Российской Федерации</t>
  </si>
  <si>
    <t>042</t>
  </si>
  <si>
    <t>Плата за размещение твердых коммунальных отходов</t>
  </si>
  <si>
    <t>052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</si>
  <si>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</si>
  <si>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</si>
  <si>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183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</si>
  <si>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</si>
  <si>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</si>
  <si>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</si>
  <si>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</si>
  <si>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 от негосударственных организаций в бюджеты муниципальных районов</t>
  </si>
  <si>
    <t>Начальник финансового управления администрации муниципального образования Новокубанский район</t>
  </si>
  <si>
    <t>И.Ю.Андреева</t>
  </si>
  <si>
    <t>Субсидии бюджетам муниципальных районов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</si>
  <si>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Показатели прогноза доходов в 2024 году в соответствии с Решением о бюджете</t>
  </si>
  <si>
    <t>Показатели кассовых поступлений в 2024 году (по состоянию на 01.10.2024 г.) в районный бюджет</t>
  </si>
  <si>
    <t>Оценка исполнения 2024 года</t>
  </si>
  <si>
    <t>Показатели прогноза доходов бюджета на 2025 год</t>
  </si>
  <si>
    <t>Показатели
прогноза доходов бюджета на 2026 год</t>
  </si>
  <si>
    <t>Показатели прогноза доходов бюджета на 2027 год</t>
  </si>
  <si>
    <t>093</t>
  </si>
  <si>
    <t>123</t>
  </si>
  <si>
    <t>на 01 января 2025 года</t>
  </si>
  <si>
    <t xml:space="preserve">Безвозмездные поступления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</si>
  <si>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</si>
  <si>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</si>
  <si>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</si>
  <si>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Налоговые и неналоговые 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</si>
  <si>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650 000 рублей)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</si>
  <si>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</si>
  <si>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</si>
  <si>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</si>
  <si>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</si>
  <si>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</si>
  <si>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</si>
  <si>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</si>
  <si>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</si>
  <si>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Субсидии бюджетам на софинансирование капитальных вложений в объекты муниципальной собственности</t>
  </si>
  <si>
    <t>Субвенции бюджетам муниципальных районов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</si>
  <si>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</si>
  <si>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</si>
  <si>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Возврат остатков субвенций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муниципальных районов</t>
  </si>
  <si>
    <t>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из бюджетов муниципальных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</si>
</sst>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"/>
    <numFmt numFmtId="167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u/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9D9D9"/>
        <bgColor rgb="FFC0C0C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2" fillId="0" borderId="0"/>
  </cellStyleXfs>
  <cellXfs count="149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/>
    </xf>
    <xf numFmtId="0" fontId="0" fillId="0" borderId="0" xfId="0" applyAlignment="1">
      <alignment vertical="top"/>
    </xf>
    <xf numFmtId="0" fontId="8" fillId="0" borderId="1" xfId="0" applyFont="1" applyFill="1" applyBorder="1" applyAlignment="1">
      <alignment horizontal="left" vertical="top" wrapText="1"/>
    </xf>
    <xf numFmtId="167" fontId="8" fillId="0" borderId="1" xfId="0" applyNumberFormat="1" applyFont="1" applyFill="1" applyBorder="1" applyAlignment="1">
      <alignment horizontal="right" vertical="top"/>
    </xf>
    <xf numFmtId="0" fontId="14" fillId="0" borderId="0" xfId="0" applyFont="1"/>
    <xf numFmtId="0" fontId="15" fillId="0" borderId="0" xfId="0" applyFont="1"/>
    <xf numFmtId="0" fontId="14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6" fillId="0" borderId="0" xfId="0" applyFont="1" applyAlignment="1">
      <alignment horizontal="center"/>
    </xf>
    <xf numFmtId="0" fontId="14" fillId="0" borderId="0" xfId="0" applyFont="1" applyAlignment="1"/>
    <xf numFmtId="0" fontId="10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top" wrapText="1"/>
    </xf>
    <xf numFmtId="167" fontId="10" fillId="0" borderId="1" xfId="0" applyNumberFormat="1" applyFont="1" applyBorder="1" applyAlignment="1">
      <alignment horizontal="right" vertical="top"/>
    </xf>
    <xf numFmtId="0" fontId="8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top" wrapText="1"/>
    </xf>
    <xf numFmtId="167" fontId="8" fillId="0" borderId="1" xfId="0" applyNumberFormat="1" applyFont="1" applyBorder="1" applyAlignment="1">
      <alignment horizontal="right" vertical="top"/>
    </xf>
    <xf numFmtId="49" fontId="8" fillId="0" borderId="1" xfId="0" applyNumberFormat="1" applyFont="1" applyFill="1" applyBorder="1" applyAlignment="1">
      <alignment horizontal="center" vertical="top" wrapText="1"/>
    </xf>
    <xf numFmtId="167" fontId="7" fillId="0" borderId="1" xfId="0" applyNumberFormat="1" applyFont="1" applyFill="1" applyBorder="1" applyAlignment="1">
      <alignment horizontal="right" vertical="top" wrapText="1"/>
    </xf>
    <xf numFmtId="164" fontId="7" fillId="0" borderId="1" xfId="0" applyNumberFormat="1" applyFont="1" applyBorder="1" applyAlignment="1" applyProtection="1">
      <alignment horizontal="center" vertical="top" wrapText="1"/>
    </xf>
    <xf numFmtId="0" fontId="8" fillId="0" borderId="1" xfId="0" applyFont="1" applyBorder="1" applyAlignment="1" applyProtection="1">
      <alignment horizontal="center" vertical="top" wrapText="1"/>
    </xf>
    <xf numFmtId="165" fontId="8" fillId="0" borderId="1" xfId="0" applyNumberFormat="1" applyFont="1" applyBorder="1" applyAlignment="1" applyProtection="1">
      <alignment horizontal="center" vertical="top" wrapText="1"/>
    </xf>
    <xf numFmtId="164" fontId="8" fillId="0" borderId="1" xfId="0" applyNumberFormat="1" applyFont="1" applyBorder="1" applyAlignment="1" applyProtection="1">
      <alignment horizontal="center" vertical="top" wrapText="1"/>
    </xf>
    <xf numFmtId="166" fontId="7" fillId="0" borderId="1" xfId="0" applyNumberFormat="1" applyFont="1" applyBorder="1" applyAlignment="1" applyProtection="1">
      <alignment horizontal="center" vertical="top" wrapText="1"/>
    </xf>
    <xf numFmtId="164" fontId="8" fillId="0" borderId="1" xfId="0" applyNumberFormat="1" applyFont="1" applyBorder="1" applyAlignment="1">
      <alignment horizontal="center" vertical="top" wrapText="1"/>
    </xf>
    <xf numFmtId="167" fontId="7" fillId="0" borderId="1" xfId="0" applyNumberFormat="1" applyFont="1" applyBorder="1" applyAlignment="1">
      <alignment horizontal="right" vertical="top" wrapText="1"/>
    </xf>
    <xf numFmtId="0" fontId="10" fillId="5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top" wrapText="1"/>
    </xf>
    <xf numFmtId="167" fontId="10" fillId="5" borderId="1" xfId="0" applyNumberFormat="1" applyFont="1" applyFill="1" applyBorder="1" applyAlignment="1">
      <alignment horizontal="right" vertical="top"/>
    </xf>
    <xf numFmtId="0" fontId="10" fillId="0" borderId="1" xfId="0" applyFont="1" applyFill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167" fontId="10" fillId="0" borderId="1" xfId="0" applyNumberFormat="1" applyFont="1" applyFill="1" applyBorder="1" applyAlignment="1">
      <alignment horizontal="right" vertical="top"/>
    </xf>
    <xf numFmtId="164" fontId="8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165" fontId="8" fillId="0" borderId="1" xfId="0" applyNumberFormat="1" applyFont="1" applyFill="1" applyBorder="1" applyAlignment="1">
      <alignment horizontal="center" vertical="top"/>
    </xf>
    <xf numFmtId="166" fontId="8" fillId="0" borderId="1" xfId="0" applyNumberFormat="1" applyFont="1" applyFill="1" applyBorder="1" applyAlignment="1">
      <alignment horizontal="center" vertical="top"/>
    </xf>
    <xf numFmtId="164" fontId="8" fillId="0" borderId="1" xfId="0" applyNumberFormat="1" applyFont="1" applyBorder="1" applyAlignment="1">
      <alignment horizontal="center" vertical="top"/>
    </xf>
    <xf numFmtId="165" fontId="8" fillId="0" borderId="1" xfId="0" applyNumberFormat="1" applyFont="1" applyBorder="1" applyAlignment="1">
      <alignment horizontal="center" vertical="top" wrapText="1"/>
    </xf>
    <xf numFmtId="166" fontId="8" fillId="0" borderId="1" xfId="0" applyNumberFormat="1" applyFont="1" applyBorder="1" applyAlignment="1">
      <alignment horizontal="center" vertical="top" wrapText="1"/>
    </xf>
    <xf numFmtId="167" fontId="7" fillId="0" borderId="1" xfId="0" applyNumberFormat="1" applyFont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center" vertical="top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0" fontId="8" fillId="0" borderId="1" xfId="0" applyFont="1" applyFill="1" applyBorder="1" applyAlignment="1" applyProtection="1">
      <alignment horizontal="center" vertical="top" wrapText="1"/>
    </xf>
    <xf numFmtId="165" fontId="8" fillId="0" borderId="1" xfId="0" applyNumberFormat="1" applyFont="1" applyFill="1" applyBorder="1" applyAlignment="1" applyProtection="1">
      <alignment horizontal="center" vertical="top" wrapText="1"/>
    </xf>
    <xf numFmtId="164" fontId="8" fillId="0" borderId="1" xfId="0" applyNumberFormat="1" applyFont="1" applyFill="1" applyBorder="1" applyAlignment="1" applyProtection="1">
      <alignment horizontal="center" vertical="top" wrapText="1"/>
    </xf>
    <xf numFmtId="166" fontId="7" fillId="0" borderId="1" xfId="0" applyNumberFormat="1" applyFont="1" applyFill="1" applyBorder="1" applyAlignment="1" applyProtection="1">
      <alignment horizontal="center" vertical="top" wrapText="1"/>
    </xf>
    <xf numFmtId="167" fontId="7" fillId="0" borderId="1" xfId="0" applyNumberFormat="1" applyFont="1" applyFill="1" applyBorder="1" applyAlignment="1">
      <alignment horizontal="left" vertical="top" wrapText="1"/>
    </xf>
    <xf numFmtId="0" fontId="0" fillId="0" borderId="0" xfId="0" applyFont="1" applyFill="1" applyAlignment="1">
      <alignment vertical="top"/>
    </xf>
    <xf numFmtId="0" fontId="8" fillId="6" borderId="1" xfId="0" applyFont="1" applyFill="1" applyBorder="1" applyAlignment="1">
      <alignment horizontal="left" vertical="top" wrapText="1"/>
    </xf>
    <xf numFmtId="164" fontId="8" fillId="6" borderId="1" xfId="0" applyNumberFormat="1" applyFont="1" applyFill="1" applyBorder="1" applyAlignment="1">
      <alignment horizontal="center" vertical="top" wrapText="1"/>
    </xf>
    <xf numFmtId="0" fontId="8" fillId="6" borderId="1" xfId="0" applyFont="1" applyFill="1" applyBorder="1" applyAlignment="1">
      <alignment horizontal="center" vertical="top" wrapText="1"/>
    </xf>
    <xf numFmtId="165" fontId="8" fillId="6" borderId="1" xfId="0" applyNumberFormat="1" applyFont="1" applyFill="1" applyBorder="1" applyAlignment="1">
      <alignment horizontal="center" vertical="top" wrapText="1"/>
    </xf>
    <xf numFmtId="166" fontId="8" fillId="6" borderId="1" xfId="0" applyNumberFormat="1" applyFont="1" applyFill="1" applyBorder="1" applyAlignment="1">
      <alignment horizontal="center" vertical="top" wrapText="1"/>
    </xf>
    <xf numFmtId="167" fontId="8" fillId="6" borderId="1" xfId="0" applyNumberFormat="1" applyFont="1" applyFill="1" applyBorder="1" applyAlignment="1">
      <alignment horizontal="right" vertical="top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horizontal="center" vertical="top"/>
    </xf>
    <xf numFmtId="0" fontId="13" fillId="0" borderId="0" xfId="0" applyFont="1" applyAlignment="1">
      <alignment vertical="top"/>
    </xf>
    <xf numFmtId="0" fontId="4" fillId="0" borderId="0" xfId="0" applyFont="1" applyAlignment="1">
      <alignment vertical="top"/>
    </xf>
    <xf numFmtId="164" fontId="11" fillId="5" borderId="1" xfId="0" applyNumberFormat="1" applyFont="1" applyFill="1" applyBorder="1" applyAlignment="1" applyProtection="1">
      <alignment horizontal="center" vertical="top" wrapText="1"/>
    </xf>
    <xf numFmtId="0" fontId="10" fillId="5" borderId="1" xfId="0" applyFont="1" applyFill="1" applyBorder="1" applyAlignment="1" applyProtection="1">
      <alignment horizontal="center" vertical="top" wrapText="1"/>
    </xf>
    <xf numFmtId="165" fontId="10" fillId="5" borderId="1" xfId="0" applyNumberFormat="1" applyFont="1" applyFill="1" applyBorder="1" applyAlignment="1" applyProtection="1">
      <alignment horizontal="center" vertical="top" wrapText="1"/>
    </xf>
    <xf numFmtId="164" fontId="10" fillId="5" borderId="1" xfId="0" applyNumberFormat="1" applyFont="1" applyFill="1" applyBorder="1" applyAlignment="1" applyProtection="1">
      <alignment horizontal="center" vertical="top" wrapText="1"/>
    </xf>
    <xf numFmtId="166" fontId="11" fillId="5" borderId="1" xfId="0" applyNumberFormat="1" applyFont="1" applyFill="1" applyBorder="1" applyAlignment="1" applyProtection="1">
      <alignment horizontal="center" vertical="top" wrapText="1"/>
    </xf>
    <xf numFmtId="0" fontId="10" fillId="3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center" vertical="top" wrapText="1"/>
    </xf>
    <xf numFmtId="167" fontId="10" fillId="3" borderId="1" xfId="0" applyNumberFormat="1" applyFont="1" applyFill="1" applyBorder="1" applyAlignment="1">
      <alignment horizontal="center" vertical="top" wrapText="1"/>
    </xf>
    <xf numFmtId="0" fontId="10" fillId="4" borderId="1" xfId="0" applyFont="1" applyFill="1" applyBorder="1" applyAlignment="1">
      <alignment horizontal="left" vertical="top" wrapText="1"/>
    </xf>
    <xf numFmtId="0" fontId="10" fillId="4" borderId="1" xfId="0" applyFont="1" applyFill="1" applyBorder="1" applyAlignment="1">
      <alignment horizontal="center" vertical="top" wrapText="1"/>
    </xf>
    <xf numFmtId="0" fontId="10" fillId="4" borderId="1" xfId="0" applyFont="1" applyFill="1" applyBorder="1" applyAlignment="1">
      <alignment horizontal="center" vertical="top"/>
    </xf>
    <xf numFmtId="49" fontId="10" fillId="4" borderId="1" xfId="0" applyNumberFormat="1" applyFont="1" applyFill="1" applyBorder="1" applyAlignment="1">
      <alignment horizontal="center" vertical="top"/>
    </xf>
    <xf numFmtId="167" fontId="10" fillId="4" borderId="1" xfId="0" applyNumberFormat="1" applyFont="1" applyFill="1" applyBorder="1" applyAlignment="1">
      <alignment horizontal="right" vertical="top" wrapText="1"/>
    </xf>
    <xf numFmtId="0" fontId="10" fillId="5" borderId="1" xfId="0" applyFont="1" applyFill="1" applyBorder="1" applyAlignment="1">
      <alignment horizontal="center" vertical="top"/>
    </xf>
    <xf numFmtId="49" fontId="10" fillId="5" borderId="1" xfId="0" applyNumberFormat="1" applyFont="1" applyFill="1" applyBorder="1" applyAlignment="1">
      <alignment horizontal="center" vertical="top"/>
    </xf>
    <xf numFmtId="0" fontId="10" fillId="0" borderId="1" xfId="0" applyFont="1" applyBorder="1" applyAlignment="1">
      <alignment horizontal="center" vertical="top"/>
    </xf>
    <xf numFmtId="49" fontId="10" fillId="0" borderId="1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/>
    </xf>
    <xf numFmtId="0" fontId="10" fillId="5" borderId="1" xfId="0" applyFont="1" applyFill="1" applyBorder="1" applyAlignment="1">
      <alignment horizontal="left" vertical="top"/>
    </xf>
    <xf numFmtId="0" fontId="10" fillId="0" borderId="1" xfId="0" applyFont="1" applyBorder="1" applyAlignment="1">
      <alignment horizontal="left" vertical="top"/>
    </xf>
    <xf numFmtId="0" fontId="10" fillId="5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164" fontId="10" fillId="2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65" fontId="10" fillId="2" borderId="1" xfId="0" applyNumberFormat="1" applyFont="1" applyFill="1" applyBorder="1" applyAlignment="1">
      <alignment horizontal="center" vertical="top" wrapText="1"/>
    </xf>
    <xf numFmtId="166" fontId="10" fillId="2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left" vertical="top"/>
    </xf>
    <xf numFmtId="167" fontId="10" fillId="2" borderId="1" xfId="0" applyNumberFormat="1" applyFont="1" applyFill="1" applyBorder="1" applyAlignment="1">
      <alignment horizontal="right" vertical="top"/>
    </xf>
    <xf numFmtId="164" fontId="10" fillId="5" borderId="1" xfId="0" applyNumberFormat="1" applyFont="1" applyFill="1" applyBorder="1" applyAlignment="1">
      <alignment horizontal="center" vertical="top" wrapText="1"/>
    </xf>
    <xf numFmtId="0" fontId="10" fillId="5" borderId="1" xfId="0" applyFont="1" applyFill="1" applyBorder="1" applyAlignment="1">
      <alignment horizontal="center" vertical="top" wrapText="1"/>
    </xf>
    <xf numFmtId="165" fontId="10" fillId="5" borderId="1" xfId="0" applyNumberFormat="1" applyFont="1" applyFill="1" applyBorder="1" applyAlignment="1">
      <alignment horizontal="center" vertical="top" wrapText="1"/>
    </xf>
    <xf numFmtId="166" fontId="10" fillId="5" borderId="1" xfId="0" applyNumberFormat="1" applyFont="1" applyFill="1" applyBorder="1" applyAlignment="1">
      <alignment horizontal="center" vertical="top" wrapText="1"/>
    </xf>
    <xf numFmtId="164" fontId="10" fillId="0" borderId="1" xfId="0" applyNumberFormat="1" applyFont="1" applyBorder="1" applyAlignment="1">
      <alignment horizontal="center" vertical="top"/>
    </xf>
    <xf numFmtId="165" fontId="10" fillId="0" borderId="1" xfId="0" applyNumberFormat="1" applyFont="1" applyBorder="1" applyAlignment="1">
      <alignment horizontal="center" vertical="top"/>
    </xf>
    <xf numFmtId="166" fontId="10" fillId="0" borderId="1" xfId="0" applyNumberFormat="1" applyFont="1" applyBorder="1" applyAlignment="1">
      <alignment horizontal="center" vertical="top"/>
    </xf>
    <xf numFmtId="167" fontId="11" fillId="0" borderId="1" xfId="0" applyNumberFormat="1" applyFont="1" applyBorder="1" applyAlignment="1">
      <alignment horizontal="left" vertical="top" wrapText="1"/>
    </xf>
    <xf numFmtId="167" fontId="11" fillId="0" borderId="1" xfId="0" applyNumberFormat="1" applyFont="1" applyBorder="1" applyAlignment="1">
      <alignment horizontal="right" vertical="top" wrapText="1"/>
    </xf>
    <xf numFmtId="165" fontId="8" fillId="0" borderId="1" xfId="0" applyNumberFormat="1" applyFont="1" applyBorder="1" applyAlignment="1">
      <alignment horizontal="center" vertical="top"/>
    </xf>
    <xf numFmtId="166" fontId="8" fillId="0" borderId="1" xfId="0" applyNumberFormat="1" applyFont="1" applyBorder="1" applyAlignment="1">
      <alignment horizontal="center" vertical="top"/>
    </xf>
    <xf numFmtId="0" fontId="9" fillId="5" borderId="1" xfId="0" applyFont="1" applyFill="1" applyBorder="1" applyAlignment="1">
      <alignment horizontal="left" vertical="top" wrapText="1"/>
    </xf>
    <xf numFmtId="0" fontId="5" fillId="6" borderId="1" xfId="0" applyFont="1" applyFill="1" applyBorder="1" applyAlignment="1">
      <alignment horizontal="left" vertical="top" wrapText="1"/>
    </xf>
    <xf numFmtId="167" fontId="4" fillId="6" borderId="1" xfId="0" applyNumberFormat="1" applyFont="1" applyFill="1" applyBorder="1" applyAlignment="1">
      <alignment vertical="top"/>
    </xf>
    <xf numFmtId="0" fontId="4" fillId="0" borderId="0" xfId="0" applyFont="1" applyBorder="1" applyAlignment="1">
      <alignment horizontal="left" vertical="top"/>
    </xf>
    <xf numFmtId="0" fontId="13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1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8" fillId="0" borderId="0" xfId="0" applyFont="1" applyAlignment="1">
      <alignment vertical="top"/>
    </xf>
    <xf numFmtId="0" fontId="1" fillId="0" borderId="0" xfId="0" applyFont="1" applyFill="1" applyAlignment="1">
      <alignment vertical="top"/>
    </xf>
    <xf numFmtId="0" fontId="18" fillId="0" borderId="0" xfId="0" applyFont="1" applyFill="1" applyAlignment="1">
      <alignment vertical="top"/>
    </xf>
    <xf numFmtId="0" fontId="1" fillId="6" borderId="0" xfId="0" applyFont="1" applyFill="1" applyAlignment="1">
      <alignment vertical="top"/>
    </xf>
    <xf numFmtId="164" fontId="10" fillId="5" borderId="1" xfId="0" applyNumberFormat="1" applyFont="1" applyFill="1" applyBorder="1" applyAlignment="1">
      <alignment horizontal="center" vertical="top"/>
    </xf>
    <xf numFmtId="167" fontId="11" fillId="5" borderId="1" xfId="0" applyNumberFormat="1" applyFont="1" applyFill="1" applyBorder="1" applyAlignment="1">
      <alignment horizontal="left" vertical="top" wrapText="1"/>
    </xf>
    <xf numFmtId="167" fontId="11" fillId="5" borderId="1" xfId="0" applyNumberFormat="1" applyFont="1" applyFill="1" applyBorder="1" applyAlignment="1">
      <alignment horizontal="right" vertical="top" wrapText="1"/>
    </xf>
    <xf numFmtId="164" fontId="11" fillId="0" borderId="1" xfId="0" applyNumberFormat="1" applyFont="1" applyFill="1" applyBorder="1" applyAlignment="1" applyProtection="1">
      <alignment horizontal="center" vertical="top" wrapText="1"/>
    </xf>
    <xf numFmtId="0" fontId="10" fillId="0" borderId="1" xfId="0" applyFont="1" applyFill="1" applyBorder="1" applyAlignment="1" applyProtection="1">
      <alignment horizontal="center" vertical="top" wrapText="1"/>
    </xf>
    <xf numFmtId="165" fontId="10" fillId="0" borderId="1" xfId="0" applyNumberFormat="1" applyFont="1" applyFill="1" applyBorder="1" applyAlignment="1" applyProtection="1">
      <alignment horizontal="center" vertical="top" wrapText="1"/>
    </xf>
    <xf numFmtId="164" fontId="10" fillId="0" borderId="1" xfId="0" applyNumberFormat="1" applyFont="1" applyFill="1" applyBorder="1" applyAlignment="1" applyProtection="1">
      <alignment horizontal="center" vertical="top" wrapText="1"/>
    </xf>
    <xf numFmtId="166" fontId="11" fillId="0" borderId="1" xfId="0" applyNumberFormat="1" applyFont="1" applyFill="1" applyBorder="1" applyAlignment="1" applyProtection="1">
      <alignment horizontal="center" vertical="top" wrapText="1"/>
    </xf>
    <xf numFmtId="164" fontId="10" fillId="0" borderId="1" xfId="0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left" vertical="top" wrapText="1"/>
    </xf>
    <xf numFmtId="167" fontId="11" fillId="0" borderId="1" xfId="0" applyNumberFormat="1" applyFont="1" applyFill="1" applyBorder="1" applyAlignment="1">
      <alignment horizontal="left" vertical="top" wrapText="1"/>
    </xf>
    <xf numFmtId="167" fontId="11" fillId="0" borderId="1" xfId="0" applyNumberFormat="1" applyFont="1" applyFill="1" applyBorder="1" applyAlignment="1">
      <alignment horizontal="right" vertical="top" wrapText="1"/>
    </xf>
    <xf numFmtId="0" fontId="10" fillId="0" borderId="1" xfId="0" applyFont="1" applyFill="1" applyBorder="1" applyAlignment="1">
      <alignment horizontal="center" vertical="top"/>
    </xf>
    <xf numFmtId="165" fontId="10" fillId="0" borderId="1" xfId="0" applyNumberFormat="1" applyFont="1" applyFill="1" applyBorder="1" applyAlignment="1">
      <alignment horizontal="center" vertical="top"/>
    </xf>
    <xf numFmtId="166" fontId="10" fillId="0" borderId="1" xfId="0" applyNumberFormat="1" applyFont="1" applyFill="1" applyBorder="1" applyAlignment="1">
      <alignment horizontal="center" vertical="top"/>
    </xf>
    <xf numFmtId="165" fontId="10" fillId="5" borderId="1" xfId="0" applyNumberFormat="1" applyFont="1" applyFill="1" applyBorder="1" applyAlignment="1">
      <alignment horizontal="center" vertical="top"/>
    </xf>
    <xf numFmtId="166" fontId="10" fillId="5" borderId="1" xfId="0" applyNumberFormat="1" applyFont="1" applyFill="1" applyBorder="1" applyAlignment="1">
      <alignment horizontal="center" vertical="top"/>
    </xf>
    <xf numFmtId="2" fontId="10" fillId="5" borderId="1" xfId="0" applyNumberFormat="1" applyFont="1" applyFill="1" applyBorder="1" applyAlignment="1">
      <alignment horizontal="left" vertical="top" wrapText="1"/>
    </xf>
    <xf numFmtId="0" fontId="13" fillId="0" borderId="0" xfId="0" applyFont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167" fontId="1" fillId="0" borderId="0" xfId="0" applyNumberFormat="1" applyFont="1" applyAlignment="1">
      <alignment vertical="top"/>
    </xf>
    <xf numFmtId="167" fontId="1" fillId="0" borderId="0" xfId="0" applyNumberFormat="1" applyFont="1" applyFill="1" applyAlignment="1">
      <alignment vertical="top"/>
    </xf>
    <xf numFmtId="167" fontId="13" fillId="0" borderId="0" xfId="0" applyNumberFormat="1" applyFont="1" applyAlignment="1">
      <alignment vertical="top"/>
    </xf>
    <xf numFmtId="167" fontId="4" fillId="0" borderId="0" xfId="0" applyNumberFormat="1" applyFont="1" applyAlignment="1">
      <alignment vertical="top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17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3" fillId="0" borderId="0" xfId="0" applyFont="1" applyAlignment="1">
      <alignment horizontal="left" vertical="top" wrapText="1"/>
    </xf>
  </cellXfs>
  <cellStyles count="6">
    <cellStyle name="Обычный" xfId="0" builtinId="0"/>
    <cellStyle name="Обычный 2" xfId="3"/>
    <cellStyle name="Обычный 2 2" xfId="2"/>
    <cellStyle name="Обычный 2 3" xfId="4"/>
    <cellStyle name="Обычный 3" xfId="1"/>
    <cellStyle name="Обычн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U191"/>
  <sheetViews>
    <sheetView tabSelected="1" view="pageBreakPreview" zoomScale="70" zoomScaleNormal="70" zoomScaleSheetLayoutView="70" workbookViewId="0">
      <pane xSplit="9" ySplit="14" topLeftCell="J183" activePane="bottomRight" state="frozen"/>
      <selection pane="topRight" activeCell="J1" sqref="J1"/>
      <selection pane="bottomLeft" activeCell="A15" sqref="A15"/>
      <selection pane="bottomRight" activeCell="E187" sqref="E187:J188"/>
    </sheetView>
  </sheetViews>
  <sheetFormatPr defaultRowHeight="15.75" outlineLevelRow="1" outlineLevelCol="1" x14ac:dyDescent="0.25"/>
  <cols>
    <col min="1" max="1" width="40.85546875" style="2" customWidth="1"/>
    <col min="2" max="2" width="7.5703125" style="1" customWidth="1"/>
    <col min="3" max="3" width="7.28515625" style="1" customWidth="1"/>
    <col min="4" max="4" width="6.5703125" style="1" customWidth="1"/>
    <col min="5" max="6" width="6.85546875" style="1" customWidth="1"/>
    <col min="7" max="7" width="6.7109375" style="1" customWidth="1"/>
    <col min="8" max="8" width="8.42578125" style="1" customWidth="1"/>
    <col min="9" max="9" width="7.140625" style="1" customWidth="1"/>
    <col min="10" max="10" width="56.42578125" style="2" customWidth="1" outlineLevel="1"/>
    <col min="11" max="11" width="37.28515625" style="2" customWidth="1" outlineLevel="1"/>
    <col min="12" max="12" width="15.85546875" style="1" customWidth="1"/>
    <col min="13" max="13" width="15.5703125" style="1" customWidth="1"/>
    <col min="14" max="15" width="14.28515625" style="1" customWidth="1"/>
    <col min="16" max="16" width="13.85546875" style="1" customWidth="1"/>
    <col min="17" max="17" width="14.5703125" style="1" customWidth="1"/>
    <col min="19" max="19" width="11" customWidth="1"/>
  </cols>
  <sheetData>
    <row r="2" spans="1:19" s="7" customFormat="1" ht="21" x14ac:dyDescent="0.35">
      <c r="A2" s="107"/>
      <c r="B2" s="6"/>
      <c r="C2" s="6"/>
      <c r="D2" s="146" t="s">
        <v>78</v>
      </c>
      <c r="E2" s="146"/>
      <c r="F2" s="146"/>
      <c r="G2" s="146"/>
      <c r="H2" s="146"/>
      <c r="I2" s="146"/>
      <c r="J2" s="146"/>
      <c r="K2" s="146"/>
      <c r="L2" s="146"/>
      <c r="M2" s="146"/>
      <c r="N2" s="6"/>
      <c r="O2" s="6"/>
      <c r="P2" s="6"/>
      <c r="Q2" s="6"/>
    </row>
    <row r="3" spans="1:19" s="7" customFormat="1" ht="9" customHeight="1" x14ac:dyDescent="0.35">
      <c r="A3" s="107"/>
      <c r="B3" s="6"/>
      <c r="C3" s="6"/>
      <c r="D3" s="8"/>
      <c r="E3" s="8"/>
      <c r="F3" s="8"/>
      <c r="G3" s="8"/>
      <c r="H3" s="8"/>
      <c r="I3" s="8"/>
      <c r="J3" s="8"/>
      <c r="K3" s="8"/>
      <c r="L3" s="8"/>
      <c r="M3" s="8"/>
      <c r="N3" s="6"/>
      <c r="O3" s="6"/>
      <c r="P3" s="6"/>
      <c r="Q3" s="6"/>
    </row>
    <row r="4" spans="1:19" s="7" customFormat="1" ht="21" outlineLevel="1" x14ac:dyDescent="0.35">
      <c r="A4" s="107"/>
      <c r="B4" s="6"/>
      <c r="C4" s="6"/>
      <c r="D4" s="8"/>
      <c r="E4" s="8"/>
      <c r="F4" s="8"/>
      <c r="G4" s="8"/>
      <c r="H4" s="146" t="s">
        <v>249</v>
      </c>
      <c r="I4" s="146"/>
      <c r="J4" s="146"/>
      <c r="K4" s="8"/>
      <c r="L4" s="8"/>
      <c r="M4" s="8"/>
      <c r="N4" s="6"/>
      <c r="O4" s="6"/>
      <c r="P4" s="6"/>
      <c r="Q4" s="6"/>
    </row>
    <row r="5" spans="1:19" s="7" customFormat="1" ht="21" outlineLevel="1" x14ac:dyDescent="0.35">
      <c r="A5" s="107"/>
      <c r="B5" s="6"/>
      <c r="C5" s="6"/>
      <c r="D5" s="8"/>
      <c r="E5" s="8"/>
      <c r="F5" s="8"/>
      <c r="G5" s="8"/>
      <c r="H5" s="8"/>
      <c r="I5" s="8"/>
      <c r="J5" s="8"/>
      <c r="K5" s="8"/>
      <c r="L5" s="8"/>
      <c r="M5" s="8"/>
      <c r="N5" s="6"/>
      <c r="O5" s="6"/>
      <c r="P5" s="6"/>
      <c r="Q5" s="6"/>
    </row>
    <row r="6" spans="1:19" s="7" customFormat="1" ht="21" outlineLevel="1" x14ac:dyDescent="0.35">
      <c r="A6" s="147" t="s">
        <v>0</v>
      </c>
      <c r="B6" s="147"/>
      <c r="C6" s="147"/>
      <c r="D6" s="6"/>
      <c r="E6" s="9" t="s">
        <v>77</v>
      </c>
      <c r="F6" s="10"/>
      <c r="G6" s="10"/>
      <c r="H6" s="10"/>
      <c r="I6" s="10"/>
      <c r="J6" s="8"/>
      <c r="K6" s="8"/>
      <c r="L6" s="8"/>
      <c r="M6" s="8"/>
      <c r="N6" s="6"/>
      <c r="O6" s="6"/>
      <c r="P6" s="6"/>
      <c r="Q6" s="6"/>
    </row>
    <row r="7" spans="1:19" s="7" customFormat="1" ht="21" outlineLevel="1" x14ac:dyDescent="0.35">
      <c r="A7" s="107" t="s">
        <v>1</v>
      </c>
      <c r="B7" s="11"/>
      <c r="C7" s="6"/>
      <c r="D7" s="6"/>
      <c r="E7" s="9" t="s">
        <v>79</v>
      </c>
      <c r="F7" s="8"/>
      <c r="G7" s="8"/>
      <c r="H7" s="8"/>
      <c r="I7" s="8"/>
      <c r="J7" s="8"/>
      <c r="K7" s="8"/>
      <c r="L7" s="8"/>
      <c r="M7" s="8"/>
      <c r="N7" s="6"/>
      <c r="O7" s="6"/>
      <c r="P7" s="6"/>
      <c r="Q7" s="6"/>
    </row>
    <row r="8" spans="1:19" s="7" customFormat="1" ht="27" customHeight="1" outlineLevel="1" x14ac:dyDescent="0.35">
      <c r="A8" s="107" t="s">
        <v>2</v>
      </c>
      <c r="B8" s="6"/>
      <c r="C8" s="6"/>
      <c r="D8" s="8"/>
      <c r="E8" s="107" t="s">
        <v>3</v>
      </c>
      <c r="F8" s="8"/>
      <c r="G8" s="8"/>
      <c r="H8" s="8"/>
      <c r="I8" s="8"/>
      <c r="J8" s="8"/>
      <c r="K8" s="8"/>
      <c r="L8" s="8"/>
      <c r="M8" s="8"/>
      <c r="N8" s="6"/>
      <c r="O8" s="6"/>
      <c r="P8" s="6"/>
      <c r="Q8" s="6"/>
    </row>
    <row r="9" spans="1:19" outlineLevel="1" x14ac:dyDescent="0.25"/>
    <row r="10" spans="1:19" ht="31.5" customHeight="1" x14ac:dyDescent="0.25">
      <c r="A10" s="140" t="s">
        <v>4</v>
      </c>
      <c r="B10" s="140" t="s">
        <v>5</v>
      </c>
      <c r="C10" s="140"/>
      <c r="D10" s="140"/>
      <c r="E10" s="140"/>
      <c r="F10" s="140"/>
      <c r="G10" s="140"/>
      <c r="H10" s="140"/>
      <c r="I10" s="140"/>
      <c r="J10" s="140" t="s">
        <v>6</v>
      </c>
      <c r="K10" s="140" t="s">
        <v>80</v>
      </c>
      <c r="L10" s="140" t="s">
        <v>241</v>
      </c>
      <c r="M10" s="140" t="s">
        <v>242</v>
      </c>
      <c r="N10" s="140" t="s">
        <v>243</v>
      </c>
      <c r="O10" s="143" t="s">
        <v>244</v>
      </c>
      <c r="P10" s="143" t="s">
        <v>245</v>
      </c>
      <c r="Q10" s="140" t="s">
        <v>246</v>
      </c>
    </row>
    <row r="11" spans="1:19" ht="40.5" customHeight="1" x14ac:dyDescent="0.25">
      <c r="A11" s="140"/>
      <c r="B11" s="141" t="s">
        <v>81</v>
      </c>
      <c r="C11" s="141" t="s">
        <v>7</v>
      </c>
      <c r="D11" s="141"/>
      <c r="E11" s="141"/>
      <c r="F11" s="141"/>
      <c r="G11" s="141"/>
      <c r="H11" s="141" t="s">
        <v>8</v>
      </c>
      <c r="I11" s="141"/>
      <c r="J11" s="140"/>
      <c r="K11" s="140"/>
      <c r="L11" s="140"/>
      <c r="M11" s="140"/>
      <c r="N11" s="140"/>
      <c r="O11" s="144"/>
      <c r="P11" s="144"/>
      <c r="Q11" s="140"/>
    </row>
    <row r="12" spans="1:19" ht="57" customHeight="1" x14ac:dyDescent="0.25">
      <c r="A12" s="140"/>
      <c r="B12" s="141"/>
      <c r="C12" s="108" t="s">
        <v>9</v>
      </c>
      <c r="D12" s="108" t="s">
        <v>10</v>
      </c>
      <c r="E12" s="108" t="s">
        <v>11</v>
      </c>
      <c r="F12" s="108" t="s">
        <v>12</v>
      </c>
      <c r="G12" s="108" t="s">
        <v>13</v>
      </c>
      <c r="H12" s="108" t="s">
        <v>14</v>
      </c>
      <c r="I12" s="108" t="s">
        <v>15</v>
      </c>
      <c r="J12" s="140"/>
      <c r="K12" s="140"/>
      <c r="L12" s="140"/>
      <c r="M12" s="140"/>
      <c r="N12" s="140"/>
      <c r="O12" s="145"/>
      <c r="P12" s="145"/>
      <c r="Q12" s="140"/>
    </row>
    <row r="13" spans="1:19" s="110" customFormat="1" ht="34.5" customHeight="1" x14ac:dyDescent="0.25">
      <c r="A13" s="64" t="s">
        <v>82</v>
      </c>
      <c r="B13" s="65" t="s">
        <v>83</v>
      </c>
      <c r="C13" s="65" t="s">
        <v>83</v>
      </c>
      <c r="D13" s="65" t="s">
        <v>83</v>
      </c>
      <c r="E13" s="65" t="s">
        <v>83</v>
      </c>
      <c r="F13" s="65" t="s">
        <v>83</v>
      </c>
      <c r="G13" s="65" t="s">
        <v>83</v>
      </c>
      <c r="H13" s="65" t="s">
        <v>83</v>
      </c>
      <c r="I13" s="65" t="s">
        <v>83</v>
      </c>
      <c r="J13" s="65" t="s">
        <v>83</v>
      </c>
      <c r="K13" s="65" t="s">
        <v>83</v>
      </c>
      <c r="L13" s="66">
        <f t="shared" ref="L13:Q13" si="0">L14+L124</f>
        <v>3169173.8</v>
      </c>
      <c r="M13" s="66">
        <f t="shared" si="0"/>
        <v>2491315.4330000002</v>
      </c>
      <c r="N13" s="66">
        <f t="shared" si="0"/>
        <v>3394647.9000000004</v>
      </c>
      <c r="O13" s="66">
        <f t="shared" si="0"/>
        <v>2961386.9000000004</v>
      </c>
      <c r="P13" s="66">
        <f t="shared" si="0"/>
        <v>3013813.8000000003</v>
      </c>
      <c r="Q13" s="66">
        <f t="shared" si="0"/>
        <v>2995878.5</v>
      </c>
      <c r="S13" s="135"/>
    </row>
    <row r="14" spans="1:19" s="111" customFormat="1" ht="31.5" x14ac:dyDescent="0.25">
      <c r="A14" s="67" t="s">
        <v>16</v>
      </c>
      <c r="B14" s="68"/>
      <c r="C14" s="69">
        <v>1</v>
      </c>
      <c r="D14" s="70" t="s">
        <v>17</v>
      </c>
      <c r="E14" s="70" t="s">
        <v>17</v>
      </c>
      <c r="F14" s="70" t="s">
        <v>18</v>
      </c>
      <c r="G14" s="70" t="s">
        <v>17</v>
      </c>
      <c r="H14" s="70" t="s">
        <v>19</v>
      </c>
      <c r="I14" s="70" t="s">
        <v>18</v>
      </c>
      <c r="J14" s="67"/>
      <c r="K14" s="67"/>
      <c r="L14" s="71">
        <f t="shared" ref="L14:Q14" si="1">L15+L28+L34+L49+L54+L67+L73+L85+L91+L121+L46</f>
        <v>815261.60000000009</v>
      </c>
      <c r="M14" s="71">
        <f t="shared" si="1"/>
        <v>692707.13300000026</v>
      </c>
      <c r="N14" s="71">
        <f t="shared" si="1"/>
        <v>922205.89999999979</v>
      </c>
      <c r="O14" s="71">
        <f t="shared" si="1"/>
        <v>883539.89999999991</v>
      </c>
      <c r="P14" s="71">
        <f t="shared" si="1"/>
        <v>931822.29999999981</v>
      </c>
      <c r="Q14" s="71">
        <f t="shared" si="1"/>
        <v>946668.39999999991</v>
      </c>
    </row>
    <row r="15" spans="1:19" s="112" customFormat="1" x14ac:dyDescent="0.25">
      <c r="A15" s="27" t="s">
        <v>146</v>
      </c>
      <c r="B15" s="72">
        <v>182</v>
      </c>
      <c r="C15" s="72">
        <v>1</v>
      </c>
      <c r="D15" s="73" t="s">
        <v>21</v>
      </c>
      <c r="E15" s="73" t="s">
        <v>17</v>
      </c>
      <c r="F15" s="73" t="s">
        <v>18</v>
      </c>
      <c r="G15" s="73" t="s">
        <v>17</v>
      </c>
      <c r="H15" s="73" t="s">
        <v>19</v>
      </c>
      <c r="I15" s="73" t="s">
        <v>18</v>
      </c>
      <c r="J15" s="27" t="s">
        <v>20</v>
      </c>
      <c r="K15" s="27" t="s">
        <v>117</v>
      </c>
      <c r="L15" s="29">
        <f t="shared" ref="L15:Q15" si="2">L16+L20</f>
        <v>567272</v>
      </c>
      <c r="M15" s="29">
        <f t="shared" si="2"/>
        <v>442908.6</v>
      </c>
      <c r="N15" s="29">
        <f t="shared" si="2"/>
        <v>628053.89999999991</v>
      </c>
      <c r="O15" s="29">
        <f t="shared" si="2"/>
        <v>655580.4</v>
      </c>
      <c r="P15" s="29">
        <f t="shared" si="2"/>
        <v>699378.29999999993</v>
      </c>
      <c r="Q15" s="29">
        <f t="shared" si="2"/>
        <v>702184.2</v>
      </c>
    </row>
    <row r="16" spans="1:19" s="110" customFormat="1" x14ac:dyDescent="0.25">
      <c r="A16" s="12" t="s">
        <v>146</v>
      </c>
      <c r="B16" s="74">
        <v>182</v>
      </c>
      <c r="C16" s="74">
        <v>1</v>
      </c>
      <c r="D16" s="75" t="s">
        <v>21</v>
      </c>
      <c r="E16" s="75" t="s">
        <v>21</v>
      </c>
      <c r="F16" s="75" t="s">
        <v>18</v>
      </c>
      <c r="G16" s="75" t="s">
        <v>17</v>
      </c>
      <c r="H16" s="75" t="s">
        <v>19</v>
      </c>
      <c r="I16" s="75" t="s">
        <v>23</v>
      </c>
      <c r="J16" s="12" t="s">
        <v>22</v>
      </c>
      <c r="K16" s="12" t="s">
        <v>117</v>
      </c>
      <c r="L16" s="32">
        <f t="shared" ref="L16:Q16" si="3">L17</f>
        <v>29137</v>
      </c>
      <c r="M16" s="32">
        <f t="shared" si="3"/>
        <v>20691.900000000001</v>
      </c>
      <c r="N16" s="32">
        <f t="shared" si="3"/>
        <v>23147.7</v>
      </c>
      <c r="O16" s="32">
        <f>O17</f>
        <v>24976.400000000001</v>
      </c>
      <c r="P16" s="32">
        <f t="shared" si="3"/>
        <v>27224.2</v>
      </c>
      <c r="Q16" s="32">
        <f t="shared" si="3"/>
        <v>29946.7</v>
      </c>
    </row>
    <row r="17" spans="1:18" s="110" customFormat="1" x14ac:dyDescent="0.25">
      <c r="A17" s="15" t="s">
        <v>146</v>
      </c>
      <c r="B17" s="76">
        <v>182</v>
      </c>
      <c r="C17" s="76">
        <v>1</v>
      </c>
      <c r="D17" s="77" t="s">
        <v>21</v>
      </c>
      <c r="E17" s="77" t="s">
        <v>21</v>
      </c>
      <c r="F17" s="77" t="s">
        <v>18</v>
      </c>
      <c r="G17" s="77" t="s">
        <v>17</v>
      </c>
      <c r="H17" s="77" t="s">
        <v>19</v>
      </c>
      <c r="I17" s="77" t="s">
        <v>23</v>
      </c>
      <c r="J17" s="15" t="s">
        <v>22</v>
      </c>
      <c r="K17" s="15" t="s">
        <v>117</v>
      </c>
      <c r="L17" s="5">
        <f>L18+L19</f>
        <v>29137</v>
      </c>
      <c r="M17" s="5">
        <f t="shared" ref="M17:Q17" si="4">M18+M19</f>
        <v>20691.900000000001</v>
      </c>
      <c r="N17" s="5">
        <f t="shared" si="4"/>
        <v>23147.7</v>
      </c>
      <c r="O17" s="5">
        <f t="shared" si="4"/>
        <v>24976.400000000001</v>
      </c>
      <c r="P17" s="5">
        <f t="shared" si="4"/>
        <v>27224.2</v>
      </c>
      <c r="Q17" s="5">
        <f t="shared" si="4"/>
        <v>29946.7</v>
      </c>
    </row>
    <row r="18" spans="1:18" s="112" customFormat="1" ht="204.75" x14ac:dyDescent="0.25">
      <c r="A18" s="15" t="s">
        <v>146</v>
      </c>
      <c r="B18" s="76">
        <v>182</v>
      </c>
      <c r="C18" s="76">
        <v>1</v>
      </c>
      <c r="D18" s="77" t="s">
        <v>21</v>
      </c>
      <c r="E18" s="77" t="s">
        <v>21</v>
      </c>
      <c r="F18" s="77" t="s">
        <v>25</v>
      </c>
      <c r="G18" s="77" t="s">
        <v>26</v>
      </c>
      <c r="H18" s="77" t="s">
        <v>19</v>
      </c>
      <c r="I18" s="77" t="s">
        <v>23</v>
      </c>
      <c r="J18" s="4" t="s">
        <v>224</v>
      </c>
      <c r="K18" s="15" t="s">
        <v>117</v>
      </c>
      <c r="L18" s="5">
        <v>29137</v>
      </c>
      <c r="M18" s="5">
        <v>20691.900000000001</v>
      </c>
      <c r="N18" s="5">
        <v>23147.7</v>
      </c>
      <c r="O18" s="5">
        <v>24976.400000000001</v>
      </c>
      <c r="P18" s="5">
        <v>27224.2</v>
      </c>
      <c r="Q18" s="5">
        <v>29946.7</v>
      </c>
    </row>
    <row r="19" spans="1:18" s="112" customFormat="1" ht="110.25" x14ac:dyDescent="0.25">
      <c r="A19" s="15" t="s">
        <v>146</v>
      </c>
      <c r="B19" s="76">
        <v>182</v>
      </c>
      <c r="C19" s="76">
        <v>1</v>
      </c>
      <c r="D19" s="77" t="s">
        <v>21</v>
      </c>
      <c r="E19" s="77" t="s">
        <v>21</v>
      </c>
      <c r="F19" s="77" t="s">
        <v>225</v>
      </c>
      <c r="G19" s="77" t="s">
        <v>26</v>
      </c>
      <c r="H19" s="77" t="s">
        <v>19</v>
      </c>
      <c r="I19" s="77" t="s">
        <v>23</v>
      </c>
      <c r="J19" s="4" t="s">
        <v>226</v>
      </c>
      <c r="K19" s="15" t="s">
        <v>117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</row>
    <row r="20" spans="1:18" s="110" customFormat="1" x14ac:dyDescent="0.25">
      <c r="A20" s="12" t="s">
        <v>146</v>
      </c>
      <c r="B20" s="74">
        <v>182</v>
      </c>
      <c r="C20" s="74">
        <v>1</v>
      </c>
      <c r="D20" s="75" t="s">
        <v>21</v>
      </c>
      <c r="E20" s="75" t="s">
        <v>26</v>
      </c>
      <c r="F20" s="75" t="s">
        <v>18</v>
      </c>
      <c r="G20" s="75" t="s">
        <v>21</v>
      </c>
      <c r="H20" s="75" t="s">
        <v>19</v>
      </c>
      <c r="I20" s="75" t="s">
        <v>23</v>
      </c>
      <c r="J20" s="12" t="s">
        <v>28</v>
      </c>
      <c r="K20" s="12" t="s">
        <v>117</v>
      </c>
      <c r="L20" s="32">
        <f>L21+L22+L23+L24+L25+L26+L27</f>
        <v>538135</v>
      </c>
      <c r="M20" s="32">
        <f t="shared" ref="M20:Q20" si="5">M21+M22+M23+M24+M25+M26+M27</f>
        <v>422216.69999999995</v>
      </c>
      <c r="N20" s="32">
        <f t="shared" si="5"/>
        <v>604906.19999999995</v>
      </c>
      <c r="O20" s="32">
        <f t="shared" si="5"/>
        <v>630604</v>
      </c>
      <c r="P20" s="32">
        <f t="shared" si="5"/>
        <v>672154.1</v>
      </c>
      <c r="Q20" s="32">
        <f t="shared" si="5"/>
        <v>672237.5</v>
      </c>
    </row>
    <row r="21" spans="1:18" s="110" customFormat="1" ht="144.75" customHeight="1" x14ac:dyDescent="0.25">
      <c r="A21" s="15" t="s">
        <v>146</v>
      </c>
      <c r="B21" s="76">
        <v>182</v>
      </c>
      <c r="C21" s="76">
        <v>1</v>
      </c>
      <c r="D21" s="77" t="s">
        <v>21</v>
      </c>
      <c r="E21" s="77" t="s">
        <v>26</v>
      </c>
      <c r="F21" s="77" t="s">
        <v>24</v>
      </c>
      <c r="G21" s="77" t="s">
        <v>21</v>
      </c>
      <c r="H21" s="77" t="s">
        <v>19</v>
      </c>
      <c r="I21" s="77" t="s">
        <v>23</v>
      </c>
      <c r="J21" s="15" t="s">
        <v>251</v>
      </c>
      <c r="K21" s="15" t="s">
        <v>117</v>
      </c>
      <c r="L21" s="5">
        <v>461745</v>
      </c>
      <c r="M21" s="5">
        <v>346365.3</v>
      </c>
      <c r="N21" s="5">
        <v>528650.6</v>
      </c>
      <c r="O21" s="5">
        <f>630604-O22-O23-O24-O25-O26-O27</f>
        <v>596214</v>
      </c>
      <c r="P21" s="5">
        <f>672154.1-P22-P23-P24-P25-P26-P27</f>
        <v>636304.1</v>
      </c>
      <c r="Q21" s="5">
        <f>672237.5-Q22-Q23-Q24-Q25-Q26-Q27</f>
        <v>635797.5</v>
      </c>
    </row>
    <row r="22" spans="1:18" s="110" customFormat="1" ht="141.75" x14ac:dyDescent="0.25">
      <c r="A22" s="15" t="s">
        <v>146</v>
      </c>
      <c r="B22" s="76">
        <v>182</v>
      </c>
      <c r="C22" s="76">
        <v>1</v>
      </c>
      <c r="D22" s="77" t="s">
        <v>21</v>
      </c>
      <c r="E22" s="77" t="s">
        <v>26</v>
      </c>
      <c r="F22" s="77" t="s">
        <v>27</v>
      </c>
      <c r="G22" s="77" t="s">
        <v>21</v>
      </c>
      <c r="H22" s="77" t="s">
        <v>19</v>
      </c>
      <c r="I22" s="77" t="s">
        <v>23</v>
      </c>
      <c r="J22" s="15" t="s">
        <v>29</v>
      </c>
      <c r="K22" s="15" t="s">
        <v>117</v>
      </c>
      <c r="L22" s="5">
        <v>5600</v>
      </c>
      <c r="M22" s="5">
        <v>2504.8000000000002</v>
      </c>
      <c r="N22" s="5">
        <v>2900</v>
      </c>
      <c r="O22" s="5">
        <v>3100</v>
      </c>
      <c r="P22" s="5">
        <v>3150</v>
      </c>
      <c r="Q22" s="5">
        <v>3190</v>
      </c>
    </row>
    <row r="23" spans="1:18" s="110" customFormat="1" ht="110.25" x14ac:dyDescent="0.25">
      <c r="A23" s="15" t="s">
        <v>146</v>
      </c>
      <c r="B23" s="76">
        <v>182</v>
      </c>
      <c r="C23" s="76">
        <v>1</v>
      </c>
      <c r="D23" s="77" t="s">
        <v>21</v>
      </c>
      <c r="E23" s="77" t="s">
        <v>26</v>
      </c>
      <c r="F23" s="77" t="s">
        <v>30</v>
      </c>
      <c r="G23" s="77" t="s">
        <v>21</v>
      </c>
      <c r="H23" s="77" t="s">
        <v>19</v>
      </c>
      <c r="I23" s="77" t="s">
        <v>23</v>
      </c>
      <c r="J23" s="15" t="s">
        <v>252</v>
      </c>
      <c r="K23" s="15" t="s">
        <v>117</v>
      </c>
      <c r="L23" s="5">
        <v>7000</v>
      </c>
      <c r="M23" s="5">
        <v>8394.1</v>
      </c>
      <c r="N23" s="5">
        <v>8400</v>
      </c>
      <c r="O23" s="5">
        <v>8500</v>
      </c>
      <c r="P23" s="5">
        <v>8800</v>
      </c>
      <c r="Q23" s="5">
        <v>8850</v>
      </c>
    </row>
    <row r="24" spans="1:18" s="111" customFormat="1" ht="110.25" x14ac:dyDescent="0.25">
      <c r="A24" s="4" t="s">
        <v>146</v>
      </c>
      <c r="B24" s="34">
        <v>182</v>
      </c>
      <c r="C24" s="34">
        <v>1</v>
      </c>
      <c r="D24" s="41" t="s">
        <v>21</v>
      </c>
      <c r="E24" s="41" t="s">
        <v>26</v>
      </c>
      <c r="F24" s="41" t="s">
        <v>31</v>
      </c>
      <c r="G24" s="41" t="s">
        <v>21</v>
      </c>
      <c r="H24" s="41" t="s">
        <v>19</v>
      </c>
      <c r="I24" s="41" t="s">
        <v>23</v>
      </c>
      <c r="J24" s="4" t="s">
        <v>32</v>
      </c>
      <c r="K24" s="4" t="s">
        <v>117</v>
      </c>
      <c r="L24" s="5">
        <v>790</v>
      </c>
      <c r="M24" s="5">
        <v>721.9</v>
      </c>
      <c r="N24" s="5">
        <v>725</v>
      </c>
      <c r="O24" s="5">
        <v>790</v>
      </c>
      <c r="P24" s="5">
        <v>900</v>
      </c>
      <c r="Q24" s="5">
        <v>900</v>
      </c>
    </row>
    <row r="25" spans="1:18" s="111" customFormat="1" ht="189" x14ac:dyDescent="0.25">
      <c r="A25" s="4" t="s">
        <v>146</v>
      </c>
      <c r="B25" s="34">
        <v>182</v>
      </c>
      <c r="C25" s="34">
        <v>1</v>
      </c>
      <c r="D25" s="41" t="s">
        <v>21</v>
      </c>
      <c r="E25" s="41" t="s">
        <v>26</v>
      </c>
      <c r="F25" s="41" t="s">
        <v>195</v>
      </c>
      <c r="G25" s="41" t="s">
        <v>21</v>
      </c>
      <c r="H25" s="41" t="s">
        <v>19</v>
      </c>
      <c r="I25" s="41" t="s">
        <v>23</v>
      </c>
      <c r="J25" s="4" t="s">
        <v>253</v>
      </c>
      <c r="K25" s="4" t="s">
        <v>117</v>
      </c>
      <c r="L25" s="5">
        <v>47400</v>
      </c>
      <c r="M25" s="5">
        <v>48650.6</v>
      </c>
      <c r="N25" s="5">
        <v>48650.6</v>
      </c>
      <c r="O25" s="5">
        <v>8000</v>
      </c>
      <c r="P25" s="5">
        <v>9000</v>
      </c>
      <c r="Q25" s="5">
        <v>9000</v>
      </c>
    </row>
    <row r="26" spans="1:18" s="111" customFormat="1" ht="94.5" x14ac:dyDescent="0.25">
      <c r="A26" s="4" t="s">
        <v>215</v>
      </c>
      <c r="B26" s="34">
        <v>182</v>
      </c>
      <c r="C26" s="34">
        <v>1</v>
      </c>
      <c r="D26" s="41" t="s">
        <v>21</v>
      </c>
      <c r="E26" s="41" t="s">
        <v>26</v>
      </c>
      <c r="F26" s="41" t="s">
        <v>41</v>
      </c>
      <c r="G26" s="41" t="s">
        <v>21</v>
      </c>
      <c r="H26" s="41" t="s">
        <v>19</v>
      </c>
      <c r="I26" s="41" t="s">
        <v>23</v>
      </c>
      <c r="J26" s="4" t="s">
        <v>255</v>
      </c>
      <c r="K26" s="4" t="s">
        <v>117</v>
      </c>
      <c r="L26" s="5">
        <v>4900</v>
      </c>
      <c r="M26" s="5">
        <v>4090.5</v>
      </c>
      <c r="N26" s="5">
        <v>4090.5</v>
      </c>
      <c r="O26" s="5">
        <v>4000</v>
      </c>
      <c r="P26" s="5">
        <v>4000</v>
      </c>
      <c r="Q26" s="5">
        <v>4500</v>
      </c>
    </row>
    <row r="27" spans="1:18" s="111" customFormat="1" ht="94.5" x14ac:dyDescent="0.25">
      <c r="A27" s="4" t="s">
        <v>215</v>
      </c>
      <c r="B27" s="34">
        <v>182</v>
      </c>
      <c r="C27" s="34">
        <v>1</v>
      </c>
      <c r="D27" s="41" t="s">
        <v>21</v>
      </c>
      <c r="E27" s="41" t="s">
        <v>26</v>
      </c>
      <c r="F27" s="41" t="s">
        <v>69</v>
      </c>
      <c r="G27" s="41" t="s">
        <v>21</v>
      </c>
      <c r="H27" s="41" t="s">
        <v>19</v>
      </c>
      <c r="I27" s="41" t="s">
        <v>23</v>
      </c>
      <c r="J27" s="4" t="s">
        <v>255</v>
      </c>
      <c r="K27" s="4" t="s">
        <v>117</v>
      </c>
      <c r="L27" s="5">
        <v>10700</v>
      </c>
      <c r="M27" s="5">
        <v>11489.5</v>
      </c>
      <c r="N27" s="5">
        <v>11489.5</v>
      </c>
      <c r="O27" s="5">
        <v>10000</v>
      </c>
      <c r="P27" s="5">
        <v>10000</v>
      </c>
      <c r="Q27" s="5">
        <v>10000</v>
      </c>
    </row>
    <row r="28" spans="1:18" s="110" customFormat="1" ht="47.25" x14ac:dyDescent="0.25">
      <c r="A28" s="27" t="s">
        <v>146</v>
      </c>
      <c r="B28" s="72"/>
      <c r="C28" s="72">
        <v>1</v>
      </c>
      <c r="D28" s="73" t="s">
        <v>34</v>
      </c>
      <c r="E28" s="73" t="s">
        <v>17</v>
      </c>
      <c r="F28" s="73" t="s">
        <v>18</v>
      </c>
      <c r="G28" s="73" t="s">
        <v>17</v>
      </c>
      <c r="H28" s="73" t="s">
        <v>19</v>
      </c>
      <c r="I28" s="73" t="s">
        <v>18</v>
      </c>
      <c r="J28" s="27" t="s">
        <v>33</v>
      </c>
      <c r="K28" s="78"/>
      <c r="L28" s="29">
        <f t="shared" ref="L28:Q28" si="6">L29</f>
        <v>9991.4</v>
      </c>
      <c r="M28" s="29">
        <f t="shared" si="6"/>
        <v>6204.5</v>
      </c>
      <c r="N28" s="29">
        <f t="shared" si="6"/>
        <v>9991.3999999999978</v>
      </c>
      <c r="O28" s="29">
        <f t="shared" si="6"/>
        <v>9827.5</v>
      </c>
      <c r="P28" s="29">
        <f t="shared" si="6"/>
        <v>10280.099999999999</v>
      </c>
      <c r="Q28" s="29">
        <f t="shared" si="6"/>
        <v>13638.3</v>
      </c>
      <c r="R28" s="111"/>
    </row>
    <row r="29" spans="1:18" s="110" customFormat="1" ht="47.25" x14ac:dyDescent="0.25">
      <c r="A29" s="12" t="s">
        <v>146</v>
      </c>
      <c r="B29" s="74"/>
      <c r="C29" s="74" t="s">
        <v>35</v>
      </c>
      <c r="D29" s="75" t="s">
        <v>34</v>
      </c>
      <c r="E29" s="75" t="s">
        <v>26</v>
      </c>
      <c r="F29" s="75" t="s">
        <v>18</v>
      </c>
      <c r="G29" s="75" t="s">
        <v>21</v>
      </c>
      <c r="H29" s="75" t="s">
        <v>19</v>
      </c>
      <c r="I29" s="75" t="s">
        <v>23</v>
      </c>
      <c r="J29" s="12" t="s">
        <v>36</v>
      </c>
      <c r="K29" s="79"/>
      <c r="L29" s="14">
        <f t="shared" ref="L29:Q29" si="7">L30+L31+L32+L33</f>
        <v>9991.4</v>
      </c>
      <c r="M29" s="14">
        <f t="shared" si="7"/>
        <v>6204.5</v>
      </c>
      <c r="N29" s="14">
        <f t="shared" si="7"/>
        <v>9991.3999999999978</v>
      </c>
      <c r="O29" s="14">
        <f t="shared" si="7"/>
        <v>9827.5</v>
      </c>
      <c r="P29" s="14">
        <f t="shared" si="7"/>
        <v>10280.099999999999</v>
      </c>
      <c r="Q29" s="14">
        <f t="shared" si="7"/>
        <v>13638.3</v>
      </c>
    </row>
    <row r="30" spans="1:18" s="110" customFormat="1" ht="141.75" x14ac:dyDescent="0.25">
      <c r="A30" s="15" t="s">
        <v>146</v>
      </c>
      <c r="B30" s="34">
        <v>182</v>
      </c>
      <c r="C30" s="16" t="s">
        <v>35</v>
      </c>
      <c r="D30" s="16" t="s">
        <v>34</v>
      </c>
      <c r="E30" s="16" t="s">
        <v>26</v>
      </c>
      <c r="F30" s="16" t="s">
        <v>142</v>
      </c>
      <c r="G30" s="16" t="s">
        <v>21</v>
      </c>
      <c r="H30" s="16" t="s">
        <v>19</v>
      </c>
      <c r="I30" s="16" t="s">
        <v>23</v>
      </c>
      <c r="J30" s="15" t="s">
        <v>173</v>
      </c>
      <c r="K30" s="4" t="s">
        <v>117</v>
      </c>
      <c r="L30" s="17">
        <v>4820</v>
      </c>
      <c r="M30" s="17">
        <v>3219.5</v>
      </c>
      <c r="N30" s="17">
        <v>4650</v>
      </c>
      <c r="O30" s="17">
        <v>4780</v>
      </c>
      <c r="P30" s="17">
        <v>4860</v>
      </c>
      <c r="Q30" s="17">
        <v>6230</v>
      </c>
    </row>
    <row r="31" spans="1:18" s="110" customFormat="1" ht="157.5" x14ac:dyDescent="0.25">
      <c r="A31" s="15" t="s">
        <v>146</v>
      </c>
      <c r="B31" s="34">
        <v>182</v>
      </c>
      <c r="C31" s="16" t="s">
        <v>35</v>
      </c>
      <c r="D31" s="16" t="s">
        <v>34</v>
      </c>
      <c r="E31" s="16" t="s">
        <v>26</v>
      </c>
      <c r="F31" s="16" t="s">
        <v>143</v>
      </c>
      <c r="G31" s="16" t="s">
        <v>21</v>
      </c>
      <c r="H31" s="16" t="s">
        <v>19</v>
      </c>
      <c r="I31" s="16" t="s">
        <v>23</v>
      </c>
      <c r="J31" s="15" t="s">
        <v>174</v>
      </c>
      <c r="K31" s="4" t="s">
        <v>117</v>
      </c>
      <c r="L31" s="17">
        <v>23</v>
      </c>
      <c r="M31" s="17">
        <v>18.399999999999999</v>
      </c>
      <c r="N31" s="17">
        <f>L31</f>
        <v>23</v>
      </c>
      <c r="O31" s="17">
        <v>22</v>
      </c>
      <c r="P31" s="17">
        <v>24.5</v>
      </c>
      <c r="Q31" s="17">
        <v>30</v>
      </c>
    </row>
    <row r="32" spans="1:18" s="110" customFormat="1" ht="141.75" x14ac:dyDescent="0.25">
      <c r="A32" s="15" t="s">
        <v>146</v>
      </c>
      <c r="B32" s="34">
        <v>182</v>
      </c>
      <c r="C32" s="16" t="s">
        <v>35</v>
      </c>
      <c r="D32" s="16" t="s">
        <v>34</v>
      </c>
      <c r="E32" s="16" t="s">
        <v>26</v>
      </c>
      <c r="F32" s="16" t="s">
        <v>144</v>
      </c>
      <c r="G32" s="16" t="s">
        <v>21</v>
      </c>
      <c r="H32" s="16" t="s">
        <v>19</v>
      </c>
      <c r="I32" s="16" t="s">
        <v>23</v>
      </c>
      <c r="J32" s="15" t="s">
        <v>175</v>
      </c>
      <c r="K32" s="4" t="s">
        <v>117</v>
      </c>
      <c r="L32" s="17">
        <v>5148.3999999999996</v>
      </c>
      <c r="M32" s="17">
        <v>3382.1</v>
      </c>
      <c r="N32" s="17">
        <f>9991.4-N30-N31-N33</f>
        <v>5830.0999999999995</v>
      </c>
      <c r="O32" s="17">
        <f>9827.5-O30-O31-O33</f>
        <v>5549</v>
      </c>
      <c r="P32" s="17">
        <f>10280.1-P30-P31-P33</f>
        <v>5927.3</v>
      </c>
      <c r="Q32" s="17">
        <f>13638.3-Q30-Q31-Q33</f>
        <v>7914.6999999999989</v>
      </c>
    </row>
    <row r="33" spans="1:19" s="111" customFormat="1" ht="141.75" x14ac:dyDescent="0.25">
      <c r="A33" s="15" t="s">
        <v>146</v>
      </c>
      <c r="B33" s="34">
        <v>182</v>
      </c>
      <c r="C33" s="16" t="s">
        <v>35</v>
      </c>
      <c r="D33" s="16" t="s">
        <v>34</v>
      </c>
      <c r="E33" s="16" t="s">
        <v>26</v>
      </c>
      <c r="F33" s="16" t="s">
        <v>145</v>
      </c>
      <c r="G33" s="16" t="s">
        <v>21</v>
      </c>
      <c r="H33" s="16" t="s">
        <v>19</v>
      </c>
      <c r="I33" s="16" t="s">
        <v>23</v>
      </c>
      <c r="J33" s="15" t="s">
        <v>176</v>
      </c>
      <c r="K33" s="4" t="s">
        <v>117</v>
      </c>
      <c r="L33" s="17">
        <v>0</v>
      </c>
      <c r="M33" s="17">
        <v>-415.5</v>
      </c>
      <c r="N33" s="17">
        <v>-511.7</v>
      </c>
      <c r="O33" s="17">
        <v>-523.5</v>
      </c>
      <c r="P33" s="17">
        <v>-531.70000000000005</v>
      </c>
      <c r="Q33" s="17">
        <v>-536.4</v>
      </c>
      <c r="R33" s="110"/>
    </row>
    <row r="34" spans="1:19" s="110" customFormat="1" x14ac:dyDescent="0.25">
      <c r="A34" s="27" t="s">
        <v>146</v>
      </c>
      <c r="B34" s="28" t="s">
        <v>37</v>
      </c>
      <c r="C34" s="28" t="s">
        <v>35</v>
      </c>
      <c r="D34" s="28" t="s">
        <v>43</v>
      </c>
      <c r="E34" s="28" t="s">
        <v>17</v>
      </c>
      <c r="F34" s="28" t="s">
        <v>18</v>
      </c>
      <c r="G34" s="28" t="s">
        <v>17</v>
      </c>
      <c r="H34" s="28" t="s">
        <v>19</v>
      </c>
      <c r="I34" s="28" t="s">
        <v>18</v>
      </c>
      <c r="J34" s="27" t="s">
        <v>42</v>
      </c>
      <c r="K34" s="27" t="s">
        <v>117</v>
      </c>
      <c r="L34" s="29">
        <f t="shared" ref="L34:Q34" si="8">L35+L40+L42+L44</f>
        <v>152068</v>
      </c>
      <c r="M34" s="29">
        <f t="shared" si="8"/>
        <v>145331.20000000001</v>
      </c>
      <c r="N34" s="29">
        <f t="shared" si="8"/>
        <v>169961.3</v>
      </c>
      <c r="O34" s="29">
        <f t="shared" si="8"/>
        <v>143459</v>
      </c>
      <c r="P34" s="29">
        <f t="shared" si="8"/>
        <v>150103.20000000001</v>
      </c>
      <c r="Q34" s="29">
        <f t="shared" si="8"/>
        <v>158107.29999999999</v>
      </c>
      <c r="R34" s="111"/>
    </row>
    <row r="35" spans="1:19" s="110" customFormat="1" ht="31.5" x14ac:dyDescent="0.25">
      <c r="A35" s="12" t="s">
        <v>146</v>
      </c>
      <c r="B35" s="13" t="s">
        <v>37</v>
      </c>
      <c r="C35" s="13" t="s">
        <v>35</v>
      </c>
      <c r="D35" s="13" t="s">
        <v>43</v>
      </c>
      <c r="E35" s="13" t="s">
        <v>21</v>
      </c>
      <c r="F35" s="13" t="s">
        <v>18</v>
      </c>
      <c r="G35" s="13" t="s">
        <v>17</v>
      </c>
      <c r="H35" s="13" t="s">
        <v>19</v>
      </c>
      <c r="I35" s="13" t="s">
        <v>23</v>
      </c>
      <c r="J35" s="12" t="s">
        <v>44</v>
      </c>
      <c r="K35" s="12" t="s">
        <v>117</v>
      </c>
      <c r="L35" s="14">
        <f t="shared" ref="L35:Q35" si="9">L36+L38</f>
        <v>104809</v>
      </c>
      <c r="M35" s="14">
        <f t="shared" si="9"/>
        <v>98010.2</v>
      </c>
      <c r="N35" s="14">
        <f t="shared" si="9"/>
        <v>123093</v>
      </c>
      <c r="O35" s="14">
        <f t="shared" si="9"/>
        <v>95885.8</v>
      </c>
      <c r="P35" s="14">
        <f t="shared" si="9"/>
        <v>100680.1</v>
      </c>
      <c r="Q35" s="14">
        <f t="shared" si="9"/>
        <v>106720.9</v>
      </c>
      <c r="S35" s="110">
        <v>62234.459780000005</v>
      </c>
    </row>
    <row r="36" spans="1:19" s="110" customFormat="1" ht="31.5" x14ac:dyDescent="0.25">
      <c r="A36" s="15" t="s">
        <v>146</v>
      </c>
      <c r="B36" s="16" t="s">
        <v>37</v>
      </c>
      <c r="C36" s="16" t="s">
        <v>35</v>
      </c>
      <c r="D36" s="16" t="s">
        <v>43</v>
      </c>
      <c r="E36" s="16" t="s">
        <v>21</v>
      </c>
      <c r="F36" s="16" t="s">
        <v>24</v>
      </c>
      <c r="G36" s="16" t="s">
        <v>21</v>
      </c>
      <c r="H36" s="16" t="s">
        <v>19</v>
      </c>
      <c r="I36" s="16" t="s">
        <v>23</v>
      </c>
      <c r="J36" s="15" t="s">
        <v>45</v>
      </c>
      <c r="K36" s="15" t="s">
        <v>117</v>
      </c>
      <c r="L36" s="17">
        <f t="shared" ref="L36:Q36" si="10">L37</f>
        <v>75000</v>
      </c>
      <c r="M36" s="17">
        <f t="shared" si="10"/>
        <v>76138</v>
      </c>
      <c r="N36" s="17">
        <f t="shared" si="10"/>
        <v>91500</v>
      </c>
      <c r="O36" s="17">
        <f t="shared" si="10"/>
        <v>75000</v>
      </c>
      <c r="P36" s="17">
        <f t="shared" si="10"/>
        <v>78000</v>
      </c>
      <c r="Q36" s="17">
        <f t="shared" si="10"/>
        <v>82000</v>
      </c>
    </row>
    <row r="37" spans="1:19" s="110" customFormat="1" ht="31.5" x14ac:dyDescent="0.25">
      <c r="A37" s="15" t="s">
        <v>146</v>
      </c>
      <c r="B37" s="16" t="s">
        <v>37</v>
      </c>
      <c r="C37" s="16" t="s">
        <v>35</v>
      </c>
      <c r="D37" s="16" t="s">
        <v>43</v>
      </c>
      <c r="E37" s="16" t="s">
        <v>21</v>
      </c>
      <c r="F37" s="16" t="s">
        <v>38</v>
      </c>
      <c r="G37" s="16" t="s">
        <v>21</v>
      </c>
      <c r="H37" s="16" t="s">
        <v>19</v>
      </c>
      <c r="I37" s="16" t="s">
        <v>23</v>
      </c>
      <c r="J37" s="15" t="s">
        <v>45</v>
      </c>
      <c r="K37" s="15" t="s">
        <v>117</v>
      </c>
      <c r="L37" s="17">
        <v>75000</v>
      </c>
      <c r="M37" s="17">
        <v>76138</v>
      </c>
      <c r="N37" s="17">
        <v>91500</v>
      </c>
      <c r="O37" s="17">
        <v>75000</v>
      </c>
      <c r="P37" s="17">
        <v>78000</v>
      </c>
      <c r="Q37" s="17">
        <v>82000</v>
      </c>
    </row>
    <row r="38" spans="1:19" s="110" customFormat="1" ht="47.25" x14ac:dyDescent="0.25">
      <c r="A38" s="15" t="s">
        <v>146</v>
      </c>
      <c r="B38" s="16" t="s">
        <v>37</v>
      </c>
      <c r="C38" s="16" t="s">
        <v>35</v>
      </c>
      <c r="D38" s="16" t="s">
        <v>43</v>
      </c>
      <c r="E38" s="16" t="s">
        <v>21</v>
      </c>
      <c r="F38" s="16" t="s">
        <v>27</v>
      </c>
      <c r="G38" s="16" t="s">
        <v>21</v>
      </c>
      <c r="H38" s="16" t="s">
        <v>19</v>
      </c>
      <c r="I38" s="16" t="s">
        <v>23</v>
      </c>
      <c r="J38" s="15" t="s">
        <v>46</v>
      </c>
      <c r="K38" s="15" t="s">
        <v>117</v>
      </c>
      <c r="L38" s="17">
        <f>L39</f>
        <v>29809</v>
      </c>
      <c r="M38" s="17">
        <f t="shared" ref="M38:Q38" si="11">M39</f>
        <v>21872.2</v>
      </c>
      <c r="N38" s="17">
        <f t="shared" si="11"/>
        <v>31593</v>
      </c>
      <c r="O38" s="17">
        <f t="shared" si="11"/>
        <v>20885.800000000003</v>
      </c>
      <c r="P38" s="17">
        <f t="shared" si="11"/>
        <v>22680.100000000006</v>
      </c>
      <c r="Q38" s="17">
        <f t="shared" si="11"/>
        <v>24720.899999999994</v>
      </c>
    </row>
    <row r="39" spans="1:19" s="110" customFormat="1" ht="78.75" x14ac:dyDescent="0.25">
      <c r="A39" s="15" t="s">
        <v>146</v>
      </c>
      <c r="B39" s="16" t="s">
        <v>37</v>
      </c>
      <c r="C39" s="16" t="s">
        <v>35</v>
      </c>
      <c r="D39" s="16" t="s">
        <v>43</v>
      </c>
      <c r="E39" s="16" t="s">
        <v>21</v>
      </c>
      <c r="F39" s="16" t="s">
        <v>47</v>
      </c>
      <c r="G39" s="16" t="s">
        <v>21</v>
      </c>
      <c r="H39" s="16" t="s">
        <v>19</v>
      </c>
      <c r="I39" s="16" t="s">
        <v>23</v>
      </c>
      <c r="J39" s="15" t="s">
        <v>177</v>
      </c>
      <c r="K39" s="15" t="s">
        <v>117</v>
      </c>
      <c r="L39" s="17">
        <v>29809</v>
      </c>
      <c r="M39" s="17">
        <v>21872.2</v>
      </c>
      <c r="N39" s="17">
        <f>123093-N37</f>
        <v>31593</v>
      </c>
      <c r="O39" s="17">
        <f>95885.8-O37</f>
        <v>20885.800000000003</v>
      </c>
      <c r="P39" s="17">
        <f>100680.1-P37</f>
        <v>22680.100000000006</v>
      </c>
      <c r="Q39" s="17">
        <f>106720.9-Q37</f>
        <v>24720.899999999994</v>
      </c>
    </row>
    <row r="40" spans="1:19" s="110" customFormat="1" ht="31.5" x14ac:dyDescent="0.25">
      <c r="A40" s="12" t="s">
        <v>146</v>
      </c>
      <c r="B40" s="13" t="s">
        <v>37</v>
      </c>
      <c r="C40" s="13" t="s">
        <v>35</v>
      </c>
      <c r="D40" s="13" t="s">
        <v>43</v>
      </c>
      <c r="E40" s="13" t="s">
        <v>26</v>
      </c>
      <c r="F40" s="13" t="s">
        <v>18</v>
      </c>
      <c r="G40" s="13" t="s">
        <v>26</v>
      </c>
      <c r="H40" s="13" t="s">
        <v>19</v>
      </c>
      <c r="I40" s="13" t="s">
        <v>23</v>
      </c>
      <c r="J40" s="12" t="s">
        <v>84</v>
      </c>
      <c r="K40" s="12" t="s">
        <v>117</v>
      </c>
      <c r="L40" s="14">
        <f>L41</f>
        <v>0</v>
      </c>
      <c r="M40" s="14">
        <f t="shared" ref="M40:Q40" si="12">M41</f>
        <v>102.1</v>
      </c>
      <c r="N40" s="14">
        <f t="shared" si="12"/>
        <v>122</v>
      </c>
      <c r="O40" s="14">
        <f t="shared" si="12"/>
        <v>50</v>
      </c>
      <c r="P40" s="14">
        <f t="shared" si="12"/>
        <v>20</v>
      </c>
      <c r="Q40" s="14">
        <f t="shared" si="12"/>
        <v>10</v>
      </c>
    </row>
    <row r="41" spans="1:19" s="110" customFormat="1" ht="31.5" x14ac:dyDescent="0.25">
      <c r="A41" s="15" t="s">
        <v>146</v>
      </c>
      <c r="B41" s="16" t="s">
        <v>37</v>
      </c>
      <c r="C41" s="16" t="s">
        <v>35</v>
      </c>
      <c r="D41" s="16" t="s">
        <v>43</v>
      </c>
      <c r="E41" s="16" t="s">
        <v>26</v>
      </c>
      <c r="F41" s="16" t="s">
        <v>24</v>
      </c>
      <c r="G41" s="16" t="s">
        <v>26</v>
      </c>
      <c r="H41" s="16" t="s">
        <v>19</v>
      </c>
      <c r="I41" s="16" t="s">
        <v>23</v>
      </c>
      <c r="J41" s="15" t="s">
        <v>84</v>
      </c>
      <c r="K41" s="15" t="s">
        <v>117</v>
      </c>
      <c r="L41" s="17">
        <v>0</v>
      </c>
      <c r="M41" s="17">
        <v>102.1</v>
      </c>
      <c r="N41" s="17">
        <v>122</v>
      </c>
      <c r="O41" s="17">
        <v>50</v>
      </c>
      <c r="P41" s="17">
        <v>20</v>
      </c>
      <c r="Q41" s="17">
        <v>10</v>
      </c>
    </row>
    <row r="42" spans="1:19" s="110" customFormat="1" x14ac:dyDescent="0.25">
      <c r="A42" s="12" t="s">
        <v>146</v>
      </c>
      <c r="B42" s="13" t="s">
        <v>37</v>
      </c>
      <c r="C42" s="13" t="s">
        <v>35</v>
      </c>
      <c r="D42" s="13" t="s">
        <v>43</v>
      </c>
      <c r="E42" s="13" t="s">
        <v>34</v>
      </c>
      <c r="F42" s="13" t="s">
        <v>18</v>
      </c>
      <c r="G42" s="13" t="s">
        <v>21</v>
      </c>
      <c r="H42" s="13" t="s">
        <v>19</v>
      </c>
      <c r="I42" s="13" t="s">
        <v>23</v>
      </c>
      <c r="J42" s="12" t="s">
        <v>85</v>
      </c>
      <c r="K42" s="12" t="s">
        <v>117</v>
      </c>
      <c r="L42" s="14">
        <f t="shared" ref="L42:Q42" si="13">L43</f>
        <v>22525</v>
      </c>
      <c r="M42" s="14">
        <f t="shared" si="13"/>
        <v>22756.3</v>
      </c>
      <c r="N42" s="14">
        <f t="shared" si="13"/>
        <v>22793.9</v>
      </c>
      <c r="O42" s="14">
        <f t="shared" si="13"/>
        <v>23235.5</v>
      </c>
      <c r="P42" s="14">
        <f t="shared" si="13"/>
        <v>24629.599999999999</v>
      </c>
      <c r="Q42" s="14">
        <f t="shared" si="13"/>
        <v>26107.4</v>
      </c>
    </row>
    <row r="43" spans="1:19" s="110" customFormat="1" x14ac:dyDescent="0.25">
      <c r="A43" s="15" t="s">
        <v>146</v>
      </c>
      <c r="B43" s="16" t="s">
        <v>37</v>
      </c>
      <c r="C43" s="16" t="s">
        <v>35</v>
      </c>
      <c r="D43" s="16" t="s">
        <v>43</v>
      </c>
      <c r="E43" s="16" t="s">
        <v>34</v>
      </c>
      <c r="F43" s="16" t="s">
        <v>24</v>
      </c>
      <c r="G43" s="16" t="s">
        <v>21</v>
      </c>
      <c r="H43" s="16" t="s">
        <v>19</v>
      </c>
      <c r="I43" s="16" t="s">
        <v>23</v>
      </c>
      <c r="J43" s="15" t="s">
        <v>85</v>
      </c>
      <c r="K43" s="15" t="s">
        <v>117</v>
      </c>
      <c r="L43" s="17">
        <v>22525</v>
      </c>
      <c r="M43" s="17">
        <v>22756.3</v>
      </c>
      <c r="N43" s="17">
        <v>22793.9</v>
      </c>
      <c r="O43" s="17">
        <v>23235.5</v>
      </c>
      <c r="P43" s="17">
        <v>24629.599999999999</v>
      </c>
      <c r="Q43" s="17">
        <v>26107.4</v>
      </c>
    </row>
    <row r="44" spans="1:19" s="111" customFormat="1" ht="31.5" x14ac:dyDescent="0.25">
      <c r="A44" s="12" t="s">
        <v>146</v>
      </c>
      <c r="B44" s="13" t="s">
        <v>37</v>
      </c>
      <c r="C44" s="13" t="s">
        <v>35</v>
      </c>
      <c r="D44" s="13" t="s">
        <v>43</v>
      </c>
      <c r="E44" s="13" t="s">
        <v>124</v>
      </c>
      <c r="F44" s="13" t="s">
        <v>18</v>
      </c>
      <c r="G44" s="13" t="s">
        <v>26</v>
      </c>
      <c r="H44" s="13" t="s">
        <v>19</v>
      </c>
      <c r="I44" s="13" t="s">
        <v>23</v>
      </c>
      <c r="J44" s="12" t="s">
        <v>123</v>
      </c>
      <c r="K44" s="12" t="s">
        <v>117</v>
      </c>
      <c r="L44" s="14">
        <f>L45</f>
        <v>24734</v>
      </c>
      <c r="M44" s="14">
        <f t="shared" ref="M44:Q44" si="14">M45</f>
        <v>24462.6</v>
      </c>
      <c r="N44" s="14">
        <f t="shared" si="14"/>
        <v>23952.400000000001</v>
      </c>
      <c r="O44" s="14">
        <f t="shared" si="14"/>
        <v>24287.7</v>
      </c>
      <c r="P44" s="14">
        <f t="shared" si="14"/>
        <v>24773.5</v>
      </c>
      <c r="Q44" s="14">
        <f t="shared" si="14"/>
        <v>25269</v>
      </c>
      <c r="R44" s="110"/>
    </row>
    <row r="45" spans="1:19" s="110" customFormat="1" ht="47.25" x14ac:dyDescent="0.25">
      <c r="A45" s="15" t="s">
        <v>146</v>
      </c>
      <c r="B45" s="16" t="s">
        <v>37</v>
      </c>
      <c r="C45" s="16" t="s">
        <v>35</v>
      </c>
      <c r="D45" s="16" t="s">
        <v>43</v>
      </c>
      <c r="E45" s="16" t="s">
        <v>124</v>
      </c>
      <c r="F45" s="16" t="s">
        <v>27</v>
      </c>
      <c r="G45" s="16" t="s">
        <v>26</v>
      </c>
      <c r="H45" s="16" t="s">
        <v>19</v>
      </c>
      <c r="I45" s="16" t="s">
        <v>23</v>
      </c>
      <c r="J45" s="15" t="s">
        <v>178</v>
      </c>
      <c r="K45" s="15" t="s">
        <v>117</v>
      </c>
      <c r="L45" s="17">
        <v>24734</v>
      </c>
      <c r="M45" s="17">
        <v>24462.6</v>
      </c>
      <c r="N45" s="17">
        <v>23952.400000000001</v>
      </c>
      <c r="O45" s="17">
        <v>24287.7</v>
      </c>
      <c r="P45" s="17">
        <v>24773.5</v>
      </c>
      <c r="Q45" s="17">
        <v>25269</v>
      </c>
      <c r="R45" s="111"/>
    </row>
    <row r="46" spans="1:19" s="110" customFormat="1" x14ac:dyDescent="0.25">
      <c r="A46" s="27" t="s">
        <v>146</v>
      </c>
      <c r="B46" s="28" t="s">
        <v>37</v>
      </c>
      <c r="C46" s="28" t="s">
        <v>35</v>
      </c>
      <c r="D46" s="28" t="s">
        <v>49</v>
      </c>
      <c r="E46" s="28" t="s">
        <v>26</v>
      </c>
      <c r="F46" s="28" t="s">
        <v>18</v>
      </c>
      <c r="G46" s="28" t="s">
        <v>26</v>
      </c>
      <c r="H46" s="28" t="s">
        <v>19</v>
      </c>
      <c r="I46" s="28" t="s">
        <v>23</v>
      </c>
      <c r="J46" s="27" t="s">
        <v>179</v>
      </c>
      <c r="K46" s="27" t="s">
        <v>117</v>
      </c>
      <c r="L46" s="29">
        <f>L47+L48</f>
        <v>2525</v>
      </c>
      <c r="M46" s="29">
        <f>M47+M48</f>
        <v>2155.9</v>
      </c>
      <c r="N46" s="29">
        <f t="shared" ref="N46:Q46" si="15">N47+N48</f>
        <v>2580</v>
      </c>
      <c r="O46" s="29">
        <f t="shared" si="15"/>
        <v>2683.2</v>
      </c>
      <c r="P46" s="29">
        <f t="shared" si="15"/>
        <v>2817.4</v>
      </c>
      <c r="Q46" s="29">
        <f t="shared" si="15"/>
        <v>2958.2</v>
      </c>
    </row>
    <row r="47" spans="1:19" s="110" customFormat="1" ht="31.5" x14ac:dyDescent="0.25">
      <c r="A47" s="15" t="s">
        <v>146</v>
      </c>
      <c r="B47" s="16" t="s">
        <v>37</v>
      </c>
      <c r="C47" s="16" t="s">
        <v>35</v>
      </c>
      <c r="D47" s="16" t="s">
        <v>49</v>
      </c>
      <c r="E47" s="16" t="s">
        <v>26</v>
      </c>
      <c r="F47" s="16" t="s">
        <v>24</v>
      </c>
      <c r="G47" s="16" t="s">
        <v>26</v>
      </c>
      <c r="H47" s="16" t="s">
        <v>19</v>
      </c>
      <c r="I47" s="16" t="s">
        <v>23</v>
      </c>
      <c r="J47" s="15" t="s">
        <v>140</v>
      </c>
      <c r="K47" s="15" t="s">
        <v>117</v>
      </c>
      <c r="L47" s="17">
        <v>2525</v>
      </c>
      <c r="M47" s="17">
        <v>2155.9</v>
      </c>
      <c r="N47" s="17">
        <v>2580</v>
      </c>
      <c r="O47" s="17">
        <v>2683.2</v>
      </c>
      <c r="P47" s="17">
        <v>2817.4</v>
      </c>
      <c r="Q47" s="17">
        <v>2958.2</v>
      </c>
    </row>
    <row r="48" spans="1:19" s="110" customFormat="1" ht="31.5" x14ac:dyDescent="0.25">
      <c r="A48" s="15" t="s">
        <v>215</v>
      </c>
      <c r="B48" s="16" t="s">
        <v>37</v>
      </c>
      <c r="C48" s="16" t="s">
        <v>35</v>
      </c>
      <c r="D48" s="16" t="s">
        <v>49</v>
      </c>
      <c r="E48" s="16" t="s">
        <v>26</v>
      </c>
      <c r="F48" s="16" t="s">
        <v>27</v>
      </c>
      <c r="G48" s="16" t="s">
        <v>26</v>
      </c>
      <c r="H48" s="16" t="s">
        <v>19</v>
      </c>
      <c r="I48" s="16" t="s">
        <v>23</v>
      </c>
      <c r="J48" s="15" t="s">
        <v>212</v>
      </c>
      <c r="K48" s="15" t="s">
        <v>117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</row>
    <row r="49" spans="1:20" s="110" customFormat="1" x14ac:dyDescent="0.25">
      <c r="A49" s="27" t="s">
        <v>146</v>
      </c>
      <c r="B49" s="28" t="s">
        <v>18</v>
      </c>
      <c r="C49" s="28" t="s">
        <v>35</v>
      </c>
      <c r="D49" s="28" t="s">
        <v>52</v>
      </c>
      <c r="E49" s="28" t="s">
        <v>17</v>
      </c>
      <c r="F49" s="28" t="s">
        <v>18</v>
      </c>
      <c r="G49" s="28" t="s">
        <v>17</v>
      </c>
      <c r="H49" s="28" t="s">
        <v>19</v>
      </c>
      <c r="I49" s="28" t="s">
        <v>18</v>
      </c>
      <c r="J49" s="27" t="s">
        <v>51</v>
      </c>
      <c r="K49" s="27"/>
      <c r="L49" s="29">
        <f t="shared" ref="L49:Q49" si="16">SUM(L50:L51)</f>
        <v>8033</v>
      </c>
      <c r="M49" s="29">
        <f t="shared" si="16"/>
        <v>9548.7999999999993</v>
      </c>
      <c r="N49" s="29">
        <f t="shared" si="16"/>
        <v>13250</v>
      </c>
      <c r="O49" s="29">
        <f t="shared" si="16"/>
        <v>17601.3</v>
      </c>
      <c r="P49" s="29">
        <f t="shared" si="16"/>
        <v>18481.400000000001</v>
      </c>
      <c r="Q49" s="29">
        <f t="shared" si="16"/>
        <v>19405.5</v>
      </c>
    </row>
    <row r="50" spans="1:20" s="110" customFormat="1" ht="63" x14ac:dyDescent="0.25">
      <c r="A50" s="15" t="s">
        <v>146</v>
      </c>
      <c r="B50" s="16" t="s">
        <v>37</v>
      </c>
      <c r="C50" s="16" t="s">
        <v>35</v>
      </c>
      <c r="D50" s="16" t="s">
        <v>52</v>
      </c>
      <c r="E50" s="16" t="s">
        <v>34</v>
      </c>
      <c r="F50" s="16" t="s">
        <v>24</v>
      </c>
      <c r="G50" s="16" t="s">
        <v>21</v>
      </c>
      <c r="H50" s="16" t="s">
        <v>19</v>
      </c>
      <c r="I50" s="16" t="s">
        <v>23</v>
      </c>
      <c r="J50" s="15" t="s">
        <v>256</v>
      </c>
      <c r="K50" s="15" t="s">
        <v>117</v>
      </c>
      <c r="L50" s="17">
        <v>8033</v>
      </c>
      <c r="M50" s="17">
        <v>9533.7999999999993</v>
      </c>
      <c r="N50" s="17">
        <v>13235</v>
      </c>
      <c r="O50" s="17">
        <v>17601.3</v>
      </c>
      <c r="P50" s="17">
        <v>18481.400000000001</v>
      </c>
      <c r="Q50" s="17">
        <v>19405.5</v>
      </c>
    </row>
    <row r="51" spans="1:20" s="112" customFormat="1" ht="31.5" x14ac:dyDescent="0.25">
      <c r="A51" s="4" t="s">
        <v>215</v>
      </c>
      <c r="B51" s="18" t="s">
        <v>86</v>
      </c>
      <c r="C51" s="18" t="s">
        <v>35</v>
      </c>
      <c r="D51" s="18" t="s">
        <v>52</v>
      </c>
      <c r="E51" s="18" t="s">
        <v>50</v>
      </c>
      <c r="F51" s="18" t="s">
        <v>196</v>
      </c>
      <c r="G51" s="18" t="s">
        <v>21</v>
      </c>
      <c r="H51" s="18" t="s">
        <v>19</v>
      </c>
      <c r="I51" s="18" t="s">
        <v>23</v>
      </c>
      <c r="J51" s="4" t="s">
        <v>197</v>
      </c>
      <c r="K51" s="4" t="s">
        <v>87</v>
      </c>
      <c r="L51" s="5">
        <v>0</v>
      </c>
      <c r="M51" s="5">
        <v>15</v>
      </c>
      <c r="N51" s="5">
        <v>15</v>
      </c>
      <c r="O51" s="5">
        <v>0</v>
      </c>
      <c r="P51" s="5">
        <v>0</v>
      </c>
      <c r="Q51" s="5">
        <v>0</v>
      </c>
      <c r="R51" s="110"/>
    </row>
    <row r="52" spans="1:20" s="111" customFormat="1" ht="47.25" outlineLevel="1" x14ac:dyDescent="0.25">
      <c r="A52" s="12" t="s">
        <v>146</v>
      </c>
      <c r="B52" s="13" t="s">
        <v>18</v>
      </c>
      <c r="C52" s="13" t="s">
        <v>35</v>
      </c>
      <c r="D52" s="13" t="s">
        <v>53</v>
      </c>
      <c r="E52" s="13" t="s">
        <v>17</v>
      </c>
      <c r="F52" s="13" t="s">
        <v>18</v>
      </c>
      <c r="G52" s="13" t="s">
        <v>17</v>
      </c>
      <c r="H52" s="13" t="s">
        <v>19</v>
      </c>
      <c r="I52" s="13" t="s">
        <v>18</v>
      </c>
      <c r="J52" s="12" t="s">
        <v>180</v>
      </c>
      <c r="K52" s="12"/>
      <c r="L52" s="14">
        <f t="shared" ref="L52:Q52" si="17">L53</f>
        <v>0</v>
      </c>
      <c r="M52" s="14">
        <f t="shared" si="17"/>
        <v>0</v>
      </c>
      <c r="N52" s="14">
        <f t="shared" si="17"/>
        <v>0</v>
      </c>
      <c r="O52" s="14">
        <f t="shared" si="17"/>
        <v>0</v>
      </c>
      <c r="P52" s="14">
        <f t="shared" si="17"/>
        <v>0</v>
      </c>
      <c r="Q52" s="14">
        <f t="shared" si="17"/>
        <v>0</v>
      </c>
      <c r="R52" s="112"/>
    </row>
    <row r="53" spans="1:20" s="110" customFormat="1" ht="31.5" outlineLevel="1" x14ac:dyDescent="0.25">
      <c r="A53" s="15" t="s">
        <v>146</v>
      </c>
      <c r="B53" s="13" t="s">
        <v>37</v>
      </c>
      <c r="C53" s="16" t="s">
        <v>35</v>
      </c>
      <c r="D53" s="16" t="s">
        <v>53</v>
      </c>
      <c r="E53" s="16" t="s">
        <v>50</v>
      </c>
      <c r="F53" s="16" t="s">
        <v>125</v>
      </c>
      <c r="G53" s="16" t="s">
        <v>43</v>
      </c>
      <c r="H53" s="16" t="s">
        <v>19</v>
      </c>
      <c r="I53" s="16" t="s">
        <v>23</v>
      </c>
      <c r="J53" s="15" t="s">
        <v>181</v>
      </c>
      <c r="K53" s="15" t="s">
        <v>117</v>
      </c>
      <c r="L53" s="17">
        <v>0</v>
      </c>
      <c r="M53" s="17">
        <v>0</v>
      </c>
      <c r="N53" s="17">
        <v>0</v>
      </c>
      <c r="O53" s="17">
        <v>0</v>
      </c>
      <c r="P53" s="17">
        <v>0</v>
      </c>
      <c r="Q53" s="17">
        <v>0</v>
      </c>
      <c r="R53" s="111"/>
    </row>
    <row r="54" spans="1:20" s="110" customFormat="1" ht="47.25" x14ac:dyDescent="0.25">
      <c r="A54" s="27" t="s">
        <v>146</v>
      </c>
      <c r="B54" s="28" t="s">
        <v>18</v>
      </c>
      <c r="C54" s="28" t="s">
        <v>35</v>
      </c>
      <c r="D54" s="28" t="s">
        <v>54</v>
      </c>
      <c r="E54" s="28" t="s">
        <v>17</v>
      </c>
      <c r="F54" s="28" t="s">
        <v>18</v>
      </c>
      <c r="G54" s="28" t="s">
        <v>17</v>
      </c>
      <c r="H54" s="28" t="s">
        <v>19</v>
      </c>
      <c r="I54" s="28" t="s">
        <v>18</v>
      </c>
      <c r="J54" s="27" t="s">
        <v>55</v>
      </c>
      <c r="K54" s="27"/>
      <c r="L54" s="29">
        <f>L57+L59+L66+L65+L55</f>
        <v>36373.399999999994</v>
      </c>
      <c r="M54" s="29">
        <f t="shared" ref="M54:Q54" si="18">M57+M59+M66+M65+M55</f>
        <v>31730.2</v>
      </c>
      <c r="N54" s="29">
        <f>N55+N57+N59+N65+N66</f>
        <v>38699.199999999997</v>
      </c>
      <c r="O54" s="29">
        <f t="shared" si="18"/>
        <v>43931.7</v>
      </c>
      <c r="P54" s="29">
        <f t="shared" si="18"/>
        <v>43277.1</v>
      </c>
      <c r="Q54" s="29">
        <f t="shared" si="18"/>
        <v>42890.1</v>
      </c>
    </row>
    <row r="55" spans="1:20" s="110" customFormat="1" ht="94.5" x14ac:dyDescent="0.25">
      <c r="A55" s="30" t="s">
        <v>146</v>
      </c>
      <c r="B55" s="31" t="s">
        <v>18</v>
      </c>
      <c r="C55" s="31" t="s">
        <v>35</v>
      </c>
      <c r="D55" s="31" t="s">
        <v>54</v>
      </c>
      <c r="E55" s="31" t="s">
        <v>21</v>
      </c>
      <c r="F55" s="31" t="s">
        <v>18</v>
      </c>
      <c r="G55" s="31" t="s">
        <v>17</v>
      </c>
      <c r="H55" s="31" t="s">
        <v>19</v>
      </c>
      <c r="I55" s="31" t="s">
        <v>40</v>
      </c>
      <c r="J55" s="30" t="s">
        <v>135</v>
      </c>
      <c r="K55" s="30"/>
      <c r="L55" s="32">
        <f>L56</f>
        <v>1597</v>
      </c>
      <c r="M55" s="32">
        <f t="shared" ref="M55:Q55" si="19">M56</f>
        <v>1597</v>
      </c>
      <c r="N55" s="32">
        <f t="shared" si="19"/>
        <v>1597</v>
      </c>
      <c r="O55" s="32">
        <f t="shared" si="19"/>
        <v>0</v>
      </c>
      <c r="P55" s="32">
        <f t="shared" si="19"/>
        <v>0</v>
      </c>
      <c r="Q55" s="32">
        <f t="shared" si="19"/>
        <v>0</v>
      </c>
    </row>
    <row r="56" spans="1:20" s="110" customFormat="1" ht="63" x14ac:dyDescent="0.25">
      <c r="A56" s="4" t="s">
        <v>146</v>
      </c>
      <c r="B56" s="18" t="s">
        <v>91</v>
      </c>
      <c r="C56" s="18" t="s">
        <v>35</v>
      </c>
      <c r="D56" s="18" t="s">
        <v>54</v>
      </c>
      <c r="E56" s="18" t="s">
        <v>21</v>
      </c>
      <c r="F56" s="18" t="s">
        <v>48</v>
      </c>
      <c r="G56" s="18" t="s">
        <v>43</v>
      </c>
      <c r="H56" s="18" t="s">
        <v>19</v>
      </c>
      <c r="I56" s="18" t="s">
        <v>40</v>
      </c>
      <c r="J56" s="4" t="s">
        <v>134</v>
      </c>
      <c r="K56" s="15" t="s">
        <v>92</v>
      </c>
      <c r="L56" s="5">
        <v>1597</v>
      </c>
      <c r="M56" s="5">
        <v>1597</v>
      </c>
      <c r="N56" s="5">
        <v>1597</v>
      </c>
      <c r="O56" s="5">
        <v>0</v>
      </c>
      <c r="P56" s="5">
        <v>0</v>
      </c>
      <c r="Q56" s="5">
        <v>0</v>
      </c>
    </row>
    <row r="57" spans="1:20" s="110" customFormat="1" ht="31.5" x14ac:dyDescent="0.25">
      <c r="A57" s="12" t="s">
        <v>146</v>
      </c>
      <c r="B57" s="13" t="s">
        <v>18</v>
      </c>
      <c r="C57" s="13">
        <v>1</v>
      </c>
      <c r="D57" s="13">
        <v>11</v>
      </c>
      <c r="E57" s="13" t="s">
        <v>34</v>
      </c>
      <c r="F57" s="13" t="s">
        <v>18</v>
      </c>
      <c r="G57" s="13" t="s">
        <v>17</v>
      </c>
      <c r="H57" s="13" t="s">
        <v>19</v>
      </c>
      <c r="I57" s="13">
        <v>120</v>
      </c>
      <c r="J57" s="12" t="s">
        <v>56</v>
      </c>
      <c r="K57" s="12"/>
      <c r="L57" s="14">
        <f t="shared" ref="L57:Q57" si="20">L58</f>
        <v>39.1</v>
      </c>
      <c r="M57" s="14">
        <f t="shared" si="20"/>
        <v>3.8</v>
      </c>
      <c r="N57" s="14">
        <f t="shared" si="20"/>
        <v>4.5</v>
      </c>
      <c r="O57" s="14">
        <f t="shared" si="20"/>
        <v>1.5</v>
      </c>
      <c r="P57" s="14">
        <f t="shared" si="20"/>
        <v>0</v>
      </c>
      <c r="Q57" s="14">
        <f t="shared" si="20"/>
        <v>0</v>
      </c>
    </row>
    <row r="58" spans="1:20" s="110" customFormat="1" ht="47.25" x14ac:dyDescent="0.25">
      <c r="A58" s="15" t="s">
        <v>146</v>
      </c>
      <c r="B58" s="16" t="s">
        <v>88</v>
      </c>
      <c r="C58" s="16">
        <v>1</v>
      </c>
      <c r="D58" s="16">
        <v>11</v>
      </c>
      <c r="E58" s="16" t="s">
        <v>34</v>
      </c>
      <c r="F58" s="16" t="s">
        <v>48</v>
      </c>
      <c r="G58" s="16" t="s">
        <v>43</v>
      </c>
      <c r="H58" s="16" t="s">
        <v>19</v>
      </c>
      <c r="I58" s="16">
        <v>120</v>
      </c>
      <c r="J58" s="15" t="s">
        <v>89</v>
      </c>
      <c r="K58" s="15" t="s">
        <v>90</v>
      </c>
      <c r="L58" s="17">
        <v>39.1</v>
      </c>
      <c r="M58" s="17">
        <v>3.8</v>
      </c>
      <c r="N58" s="17">
        <v>4.5</v>
      </c>
      <c r="O58" s="17">
        <v>1.5</v>
      </c>
      <c r="P58" s="17">
        <v>0</v>
      </c>
      <c r="Q58" s="17">
        <v>0</v>
      </c>
    </row>
    <row r="59" spans="1:20" s="110" customFormat="1" ht="110.25" x14ac:dyDescent="0.25">
      <c r="A59" s="12" t="s">
        <v>146</v>
      </c>
      <c r="B59" s="13" t="s">
        <v>18</v>
      </c>
      <c r="C59" s="13">
        <v>1</v>
      </c>
      <c r="D59" s="13" t="s">
        <v>54</v>
      </c>
      <c r="E59" s="13" t="s">
        <v>43</v>
      </c>
      <c r="F59" s="13" t="s">
        <v>18</v>
      </c>
      <c r="G59" s="13" t="s">
        <v>17</v>
      </c>
      <c r="H59" s="13" t="s">
        <v>19</v>
      </c>
      <c r="I59" s="13" t="s">
        <v>40</v>
      </c>
      <c r="J59" s="12" t="s">
        <v>57</v>
      </c>
      <c r="K59" s="12"/>
      <c r="L59" s="14">
        <f>L60+L62+L63+L61+L64</f>
        <v>33838.399999999994</v>
      </c>
      <c r="M59" s="14">
        <f>M60+M62+M63+M61+M64</f>
        <v>29086.5</v>
      </c>
      <c r="N59" s="14">
        <f>SUM(N60:N64)</f>
        <v>35956.699999999997</v>
      </c>
      <c r="O59" s="14">
        <f t="shared" ref="O59:Q59" si="21">O60+O62+O63+O61+O64</f>
        <v>43090.2</v>
      </c>
      <c r="P59" s="14">
        <f t="shared" si="21"/>
        <v>42437.1</v>
      </c>
      <c r="Q59" s="14">
        <f t="shared" si="21"/>
        <v>42050.1</v>
      </c>
    </row>
    <row r="60" spans="1:20" s="110" customFormat="1" ht="110.25" x14ac:dyDescent="0.25">
      <c r="A60" s="15" t="s">
        <v>146</v>
      </c>
      <c r="B60" s="16" t="s">
        <v>91</v>
      </c>
      <c r="C60" s="16">
        <v>1</v>
      </c>
      <c r="D60" s="16" t="s">
        <v>54</v>
      </c>
      <c r="E60" s="16" t="s">
        <v>43</v>
      </c>
      <c r="F60" s="16" t="s">
        <v>257</v>
      </c>
      <c r="G60" s="16" t="s">
        <v>43</v>
      </c>
      <c r="H60" s="16" t="s">
        <v>19</v>
      </c>
      <c r="I60" s="16" t="s">
        <v>40</v>
      </c>
      <c r="J60" s="139" t="s">
        <v>258</v>
      </c>
      <c r="K60" s="15" t="s">
        <v>92</v>
      </c>
      <c r="L60" s="17">
        <v>12588.8</v>
      </c>
      <c r="M60" s="17">
        <v>11716</v>
      </c>
      <c r="N60" s="17">
        <v>16298.7</v>
      </c>
      <c r="O60" s="17">
        <v>21426.2</v>
      </c>
      <c r="P60" s="17">
        <v>20905.099999999999</v>
      </c>
      <c r="Q60" s="17">
        <v>20518.099999999999</v>
      </c>
      <c r="R60" s="135"/>
      <c r="S60" s="135"/>
      <c r="T60" s="135"/>
    </row>
    <row r="61" spans="1:20" s="110" customFormat="1" ht="94.5" x14ac:dyDescent="0.25">
      <c r="A61" s="15" t="s">
        <v>146</v>
      </c>
      <c r="B61" s="16" t="s">
        <v>129</v>
      </c>
      <c r="C61" s="16">
        <v>1</v>
      </c>
      <c r="D61" s="16" t="s">
        <v>54</v>
      </c>
      <c r="E61" s="16" t="s">
        <v>43</v>
      </c>
      <c r="F61" s="16" t="s">
        <v>257</v>
      </c>
      <c r="G61" s="16" t="s">
        <v>65</v>
      </c>
      <c r="H61" s="16" t="s">
        <v>19</v>
      </c>
      <c r="I61" s="16" t="s">
        <v>40</v>
      </c>
      <c r="J61" s="139" t="s">
        <v>259</v>
      </c>
      <c r="K61" s="15" t="s">
        <v>130</v>
      </c>
      <c r="L61" s="17">
        <v>20639.599999999999</v>
      </c>
      <c r="M61" s="17">
        <v>16898.7</v>
      </c>
      <c r="N61" s="17">
        <v>19057</v>
      </c>
      <c r="O61" s="17">
        <v>21063</v>
      </c>
      <c r="P61" s="17">
        <v>20934</v>
      </c>
      <c r="Q61" s="17">
        <v>20934</v>
      </c>
    </row>
    <row r="62" spans="1:20" s="110" customFormat="1" ht="94.5" x14ac:dyDescent="0.25">
      <c r="A62" s="15" t="s">
        <v>146</v>
      </c>
      <c r="B62" s="16" t="s">
        <v>91</v>
      </c>
      <c r="C62" s="16">
        <v>1</v>
      </c>
      <c r="D62" s="16" t="s">
        <v>54</v>
      </c>
      <c r="E62" s="16" t="s">
        <v>43</v>
      </c>
      <c r="F62" s="16" t="s">
        <v>27</v>
      </c>
      <c r="G62" s="16" t="s">
        <v>17</v>
      </c>
      <c r="H62" s="16" t="s">
        <v>19</v>
      </c>
      <c r="I62" s="16" t="s">
        <v>40</v>
      </c>
      <c r="J62" s="15" t="s">
        <v>182</v>
      </c>
      <c r="K62" s="15" t="s">
        <v>92</v>
      </c>
      <c r="L62" s="17">
        <v>150</v>
      </c>
      <c r="M62" s="17">
        <v>120.4</v>
      </c>
      <c r="N62" s="17">
        <v>141</v>
      </c>
      <c r="O62" s="17">
        <v>141</v>
      </c>
      <c r="P62" s="17">
        <v>138</v>
      </c>
      <c r="Q62" s="17">
        <v>138</v>
      </c>
    </row>
    <row r="63" spans="1:20" s="110" customFormat="1" ht="110.25" x14ac:dyDescent="0.25">
      <c r="A63" s="15" t="s">
        <v>146</v>
      </c>
      <c r="B63" s="16" t="s">
        <v>91</v>
      </c>
      <c r="C63" s="16">
        <v>1</v>
      </c>
      <c r="D63" s="16" t="s">
        <v>54</v>
      </c>
      <c r="E63" s="16" t="s">
        <v>43</v>
      </c>
      <c r="F63" s="16" t="s">
        <v>30</v>
      </c>
      <c r="G63" s="16" t="s">
        <v>17</v>
      </c>
      <c r="H63" s="16" t="s">
        <v>19</v>
      </c>
      <c r="I63" s="16" t="s">
        <v>40</v>
      </c>
      <c r="J63" s="15" t="s">
        <v>183</v>
      </c>
      <c r="K63" s="15" t="s">
        <v>92</v>
      </c>
      <c r="L63" s="17">
        <v>460</v>
      </c>
      <c r="M63" s="17">
        <v>351.4</v>
      </c>
      <c r="N63" s="17">
        <v>460</v>
      </c>
      <c r="O63" s="17">
        <v>460</v>
      </c>
      <c r="P63" s="17">
        <v>460</v>
      </c>
      <c r="Q63" s="17">
        <v>460</v>
      </c>
    </row>
    <row r="64" spans="1:20" s="110" customFormat="1" ht="173.25" outlineLevel="1" x14ac:dyDescent="0.25">
      <c r="A64" s="15" t="s">
        <v>146</v>
      </c>
      <c r="B64" s="16" t="s">
        <v>91</v>
      </c>
      <c r="C64" s="16">
        <v>1</v>
      </c>
      <c r="D64" s="16" t="s">
        <v>54</v>
      </c>
      <c r="E64" s="16" t="s">
        <v>43</v>
      </c>
      <c r="F64" s="16" t="s">
        <v>222</v>
      </c>
      <c r="G64" s="16" t="s">
        <v>43</v>
      </c>
      <c r="H64" s="16" t="s">
        <v>19</v>
      </c>
      <c r="I64" s="16" t="s">
        <v>40</v>
      </c>
      <c r="J64" s="15" t="s">
        <v>223</v>
      </c>
      <c r="K64" s="15" t="s">
        <v>92</v>
      </c>
      <c r="L64" s="17">
        <v>0</v>
      </c>
      <c r="M64" s="17">
        <v>0</v>
      </c>
      <c r="N64" s="17">
        <v>0</v>
      </c>
      <c r="O64" s="17">
        <v>0</v>
      </c>
      <c r="P64" s="17">
        <v>0</v>
      </c>
      <c r="Q64" s="17">
        <v>0</v>
      </c>
    </row>
    <row r="65" spans="1:18" s="112" customFormat="1" ht="63" x14ac:dyDescent="0.25">
      <c r="A65" s="4" t="s">
        <v>146</v>
      </c>
      <c r="B65" s="18" t="s">
        <v>91</v>
      </c>
      <c r="C65" s="18" t="s">
        <v>35</v>
      </c>
      <c r="D65" s="18" t="s">
        <v>54</v>
      </c>
      <c r="E65" s="18" t="s">
        <v>50</v>
      </c>
      <c r="F65" s="18" t="s">
        <v>119</v>
      </c>
      <c r="G65" s="18" t="s">
        <v>43</v>
      </c>
      <c r="H65" s="18" t="s">
        <v>19</v>
      </c>
      <c r="I65" s="18" t="s">
        <v>40</v>
      </c>
      <c r="J65" s="4" t="s">
        <v>120</v>
      </c>
      <c r="K65" s="4" t="s">
        <v>92</v>
      </c>
      <c r="L65" s="5">
        <v>40.9</v>
      </c>
      <c r="M65" s="5">
        <v>41</v>
      </c>
      <c r="N65" s="5">
        <v>41</v>
      </c>
      <c r="O65" s="5">
        <v>0</v>
      </c>
      <c r="P65" s="5">
        <v>0</v>
      </c>
      <c r="Q65" s="5">
        <v>0</v>
      </c>
      <c r="R65" s="110"/>
    </row>
    <row r="66" spans="1:18" s="112" customFormat="1" ht="94.5" x14ac:dyDescent="0.25">
      <c r="A66" s="4" t="s">
        <v>146</v>
      </c>
      <c r="B66" s="18" t="s">
        <v>91</v>
      </c>
      <c r="C66" s="18">
        <v>1</v>
      </c>
      <c r="D66" s="18" t="s">
        <v>54</v>
      </c>
      <c r="E66" s="18" t="s">
        <v>53</v>
      </c>
      <c r="F66" s="18" t="s">
        <v>185</v>
      </c>
      <c r="G66" s="18" t="s">
        <v>43</v>
      </c>
      <c r="H66" s="18" t="s">
        <v>19</v>
      </c>
      <c r="I66" s="18">
        <v>120</v>
      </c>
      <c r="J66" s="4" t="s">
        <v>184</v>
      </c>
      <c r="K66" s="4" t="s">
        <v>92</v>
      </c>
      <c r="L66" s="5">
        <v>858</v>
      </c>
      <c r="M66" s="5">
        <v>1001.9</v>
      </c>
      <c r="N66" s="5">
        <v>1100</v>
      </c>
      <c r="O66" s="5">
        <v>840</v>
      </c>
      <c r="P66" s="5">
        <v>840</v>
      </c>
      <c r="Q66" s="5">
        <v>840</v>
      </c>
    </row>
    <row r="67" spans="1:18" s="110" customFormat="1" ht="31.5" x14ac:dyDescent="0.25">
      <c r="A67" s="27" t="s">
        <v>146</v>
      </c>
      <c r="B67" s="28" t="s">
        <v>18</v>
      </c>
      <c r="C67" s="28" t="s">
        <v>35</v>
      </c>
      <c r="D67" s="28" t="s">
        <v>59</v>
      </c>
      <c r="E67" s="28" t="s">
        <v>17</v>
      </c>
      <c r="F67" s="28" t="s">
        <v>18</v>
      </c>
      <c r="G67" s="28" t="s">
        <v>17</v>
      </c>
      <c r="H67" s="28" t="s">
        <v>19</v>
      </c>
      <c r="I67" s="28" t="s">
        <v>18</v>
      </c>
      <c r="J67" s="27" t="s">
        <v>58</v>
      </c>
      <c r="K67" s="27"/>
      <c r="L67" s="29">
        <f t="shared" ref="L67:Q67" si="22">L68</f>
        <v>665</v>
      </c>
      <c r="M67" s="29">
        <f t="shared" si="22"/>
        <v>466.9</v>
      </c>
      <c r="N67" s="29">
        <f t="shared" si="22"/>
        <v>665</v>
      </c>
      <c r="O67" s="29">
        <f t="shared" si="22"/>
        <v>692</v>
      </c>
      <c r="P67" s="29">
        <f t="shared" si="22"/>
        <v>720</v>
      </c>
      <c r="Q67" s="29">
        <f t="shared" si="22"/>
        <v>720</v>
      </c>
      <c r="R67" s="112"/>
    </row>
    <row r="68" spans="1:18" s="112" customFormat="1" ht="31.5" x14ac:dyDescent="0.25">
      <c r="A68" s="15" t="s">
        <v>146</v>
      </c>
      <c r="B68" s="16" t="s">
        <v>18</v>
      </c>
      <c r="C68" s="16" t="s">
        <v>35</v>
      </c>
      <c r="D68" s="16" t="s">
        <v>59</v>
      </c>
      <c r="E68" s="16" t="s">
        <v>21</v>
      </c>
      <c r="F68" s="16" t="s">
        <v>18</v>
      </c>
      <c r="G68" s="16" t="s">
        <v>21</v>
      </c>
      <c r="H68" s="16" t="s">
        <v>19</v>
      </c>
      <c r="I68" s="16" t="s">
        <v>40</v>
      </c>
      <c r="J68" s="15" t="s">
        <v>60</v>
      </c>
      <c r="K68" s="15" t="s">
        <v>121</v>
      </c>
      <c r="L68" s="17">
        <f t="shared" ref="L68:Q68" si="23">SUM(L69:L72)</f>
        <v>665</v>
      </c>
      <c r="M68" s="17">
        <f t="shared" si="23"/>
        <v>466.9</v>
      </c>
      <c r="N68" s="17">
        <f t="shared" si="23"/>
        <v>665</v>
      </c>
      <c r="O68" s="17">
        <f t="shared" si="23"/>
        <v>692</v>
      </c>
      <c r="P68" s="17">
        <f t="shared" si="23"/>
        <v>720</v>
      </c>
      <c r="Q68" s="17">
        <f t="shared" si="23"/>
        <v>720</v>
      </c>
      <c r="R68" s="110"/>
    </row>
    <row r="69" spans="1:18" s="110" customFormat="1" ht="31.5" x14ac:dyDescent="0.25">
      <c r="A69" s="15" t="s">
        <v>146</v>
      </c>
      <c r="B69" s="16" t="s">
        <v>61</v>
      </c>
      <c r="C69" s="16" t="s">
        <v>35</v>
      </c>
      <c r="D69" s="16" t="s">
        <v>59</v>
      </c>
      <c r="E69" s="16" t="s">
        <v>21</v>
      </c>
      <c r="F69" s="16" t="s">
        <v>24</v>
      </c>
      <c r="G69" s="16" t="s">
        <v>21</v>
      </c>
      <c r="H69" s="16" t="s">
        <v>19</v>
      </c>
      <c r="I69" s="16" t="s">
        <v>40</v>
      </c>
      <c r="J69" s="15" t="s">
        <v>62</v>
      </c>
      <c r="K69" s="15" t="s">
        <v>121</v>
      </c>
      <c r="L69" s="17">
        <v>533</v>
      </c>
      <c r="M69" s="17">
        <v>351.4</v>
      </c>
      <c r="N69" s="17">
        <f>665-N70-N71-N72</f>
        <v>547</v>
      </c>
      <c r="O69" s="17">
        <f>692-O70-O71</f>
        <v>568</v>
      </c>
      <c r="P69" s="17">
        <f>720-P70-P71</f>
        <v>585</v>
      </c>
      <c r="Q69" s="17">
        <f>720-Q70-Q71</f>
        <v>585</v>
      </c>
      <c r="R69" s="112"/>
    </row>
    <row r="70" spans="1:18" s="110" customFormat="1" ht="31.5" x14ac:dyDescent="0.25">
      <c r="A70" s="15" t="s">
        <v>146</v>
      </c>
      <c r="B70" s="16" t="s">
        <v>61</v>
      </c>
      <c r="C70" s="16" t="s">
        <v>35</v>
      </c>
      <c r="D70" s="16" t="s">
        <v>59</v>
      </c>
      <c r="E70" s="16" t="s">
        <v>21</v>
      </c>
      <c r="F70" s="16" t="s">
        <v>30</v>
      </c>
      <c r="G70" s="16" t="s">
        <v>21</v>
      </c>
      <c r="H70" s="16" t="s">
        <v>19</v>
      </c>
      <c r="I70" s="16" t="s">
        <v>40</v>
      </c>
      <c r="J70" s="15" t="s">
        <v>63</v>
      </c>
      <c r="K70" s="15" t="s">
        <v>121</v>
      </c>
      <c r="L70" s="17">
        <v>37</v>
      </c>
      <c r="M70" s="17">
        <v>75.7</v>
      </c>
      <c r="N70" s="17">
        <v>77</v>
      </c>
      <c r="O70" s="17">
        <v>81</v>
      </c>
      <c r="P70" s="17">
        <v>85</v>
      </c>
      <c r="Q70" s="17">
        <v>85</v>
      </c>
    </row>
    <row r="71" spans="1:18" s="110" customFormat="1" ht="31.5" x14ac:dyDescent="0.25">
      <c r="A71" s="15" t="s">
        <v>146</v>
      </c>
      <c r="B71" s="16" t="s">
        <v>61</v>
      </c>
      <c r="C71" s="16" t="s">
        <v>35</v>
      </c>
      <c r="D71" s="16" t="s">
        <v>59</v>
      </c>
      <c r="E71" s="16" t="s">
        <v>21</v>
      </c>
      <c r="F71" s="16" t="s">
        <v>31</v>
      </c>
      <c r="G71" s="16" t="s">
        <v>21</v>
      </c>
      <c r="H71" s="16" t="s">
        <v>19</v>
      </c>
      <c r="I71" s="16" t="s">
        <v>40</v>
      </c>
      <c r="J71" s="15" t="s">
        <v>64</v>
      </c>
      <c r="K71" s="15" t="s">
        <v>121</v>
      </c>
      <c r="L71" s="17">
        <v>95</v>
      </c>
      <c r="M71" s="17">
        <v>39.799999999999997</v>
      </c>
      <c r="N71" s="17">
        <v>41</v>
      </c>
      <c r="O71" s="17">
        <v>43</v>
      </c>
      <c r="P71" s="17">
        <v>50</v>
      </c>
      <c r="Q71" s="17">
        <v>50</v>
      </c>
    </row>
    <row r="72" spans="1:18" s="110" customFormat="1" ht="31.5" outlineLevel="1" x14ac:dyDescent="0.25">
      <c r="A72" s="15" t="s">
        <v>146</v>
      </c>
      <c r="B72" s="16" t="s">
        <v>61</v>
      </c>
      <c r="C72" s="16" t="s">
        <v>35</v>
      </c>
      <c r="D72" s="16" t="s">
        <v>59</v>
      </c>
      <c r="E72" s="16" t="s">
        <v>21</v>
      </c>
      <c r="F72" s="16" t="s">
        <v>227</v>
      </c>
      <c r="G72" s="16" t="s">
        <v>21</v>
      </c>
      <c r="H72" s="16" t="s">
        <v>19</v>
      </c>
      <c r="I72" s="16" t="s">
        <v>40</v>
      </c>
      <c r="J72" s="15" t="s">
        <v>228</v>
      </c>
      <c r="K72" s="15" t="s">
        <v>121</v>
      </c>
      <c r="L72" s="17">
        <v>0</v>
      </c>
      <c r="M72" s="17">
        <v>0</v>
      </c>
      <c r="N72" s="17">
        <v>0</v>
      </c>
      <c r="O72" s="17">
        <v>0</v>
      </c>
      <c r="P72" s="17">
        <v>0</v>
      </c>
      <c r="Q72" s="17">
        <v>0</v>
      </c>
    </row>
    <row r="73" spans="1:18" s="110" customFormat="1" ht="31.5" x14ac:dyDescent="0.25">
      <c r="A73" s="27" t="s">
        <v>146</v>
      </c>
      <c r="B73" s="28" t="s">
        <v>18</v>
      </c>
      <c r="C73" s="28">
        <v>1</v>
      </c>
      <c r="D73" s="28" t="s">
        <v>65</v>
      </c>
      <c r="E73" s="28" t="s">
        <v>17</v>
      </c>
      <c r="F73" s="28" t="s">
        <v>18</v>
      </c>
      <c r="G73" s="28" t="s">
        <v>17</v>
      </c>
      <c r="H73" s="28" t="s">
        <v>19</v>
      </c>
      <c r="I73" s="28" t="s">
        <v>18</v>
      </c>
      <c r="J73" s="27" t="s">
        <v>186</v>
      </c>
      <c r="K73" s="80"/>
      <c r="L73" s="29">
        <f t="shared" ref="L73:Q73" si="24">L74+L76</f>
        <v>1318.8</v>
      </c>
      <c r="M73" s="29">
        <f t="shared" si="24"/>
        <v>1730.3999999999996</v>
      </c>
      <c r="N73" s="29">
        <f t="shared" si="24"/>
        <v>1804.6999999999998</v>
      </c>
      <c r="O73" s="29">
        <f t="shared" si="24"/>
        <v>203.1</v>
      </c>
      <c r="P73" s="29">
        <f t="shared" si="24"/>
        <v>203.1</v>
      </c>
      <c r="Q73" s="29">
        <f t="shared" si="24"/>
        <v>203.1</v>
      </c>
    </row>
    <row r="74" spans="1:18" s="110" customFormat="1" x14ac:dyDescent="0.25">
      <c r="A74" s="12" t="s">
        <v>146</v>
      </c>
      <c r="B74" s="13" t="s">
        <v>18</v>
      </c>
      <c r="C74" s="13">
        <v>1</v>
      </c>
      <c r="D74" s="13" t="s">
        <v>65</v>
      </c>
      <c r="E74" s="13" t="s">
        <v>21</v>
      </c>
      <c r="F74" s="13" t="s">
        <v>93</v>
      </c>
      <c r="G74" s="13" t="s">
        <v>17</v>
      </c>
      <c r="H74" s="13" t="s">
        <v>19</v>
      </c>
      <c r="I74" s="13">
        <v>130</v>
      </c>
      <c r="J74" s="81" t="s">
        <v>94</v>
      </c>
      <c r="K74" s="12"/>
      <c r="L74" s="14">
        <f t="shared" ref="L74:Q74" si="25">L75</f>
        <v>218.8</v>
      </c>
      <c r="M74" s="14">
        <f t="shared" si="25"/>
        <v>116.8</v>
      </c>
      <c r="N74" s="14">
        <f t="shared" si="25"/>
        <v>154.69999999999999</v>
      </c>
      <c r="O74" s="14">
        <f t="shared" si="25"/>
        <v>203.1</v>
      </c>
      <c r="P74" s="14">
        <f t="shared" si="25"/>
        <v>203.1</v>
      </c>
      <c r="Q74" s="14">
        <f t="shared" si="25"/>
        <v>203.1</v>
      </c>
    </row>
    <row r="75" spans="1:18" s="110" customFormat="1" ht="47.25" x14ac:dyDescent="0.25">
      <c r="A75" s="15" t="s">
        <v>146</v>
      </c>
      <c r="B75" s="16" t="s">
        <v>86</v>
      </c>
      <c r="C75" s="16">
        <v>1</v>
      </c>
      <c r="D75" s="16" t="s">
        <v>65</v>
      </c>
      <c r="E75" s="16" t="s">
        <v>21</v>
      </c>
      <c r="F75" s="16" t="s">
        <v>95</v>
      </c>
      <c r="G75" s="16" t="s">
        <v>43</v>
      </c>
      <c r="H75" s="16" t="s">
        <v>19</v>
      </c>
      <c r="I75" s="16" t="s">
        <v>41</v>
      </c>
      <c r="J75" s="82" t="s">
        <v>96</v>
      </c>
      <c r="K75" s="15" t="s">
        <v>87</v>
      </c>
      <c r="L75" s="17">
        <v>218.8</v>
      </c>
      <c r="M75" s="17">
        <v>116.8</v>
      </c>
      <c r="N75" s="17">
        <v>154.69999999999999</v>
      </c>
      <c r="O75" s="17">
        <v>203.1</v>
      </c>
      <c r="P75" s="17">
        <v>203.1</v>
      </c>
      <c r="Q75" s="17">
        <v>203.1</v>
      </c>
    </row>
    <row r="76" spans="1:18" s="110" customFormat="1" x14ac:dyDescent="0.25">
      <c r="A76" s="12" t="s">
        <v>146</v>
      </c>
      <c r="B76" s="13" t="s">
        <v>18</v>
      </c>
      <c r="C76" s="13">
        <v>1</v>
      </c>
      <c r="D76" s="13" t="s">
        <v>65</v>
      </c>
      <c r="E76" s="13" t="s">
        <v>26</v>
      </c>
      <c r="F76" s="13" t="s">
        <v>18</v>
      </c>
      <c r="G76" s="13" t="s">
        <v>17</v>
      </c>
      <c r="H76" s="13" t="s">
        <v>19</v>
      </c>
      <c r="I76" s="13">
        <v>130</v>
      </c>
      <c r="J76" s="81" t="s">
        <v>97</v>
      </c>
      <c r="K76" s="12"/>
      <c r="L76" s="14">
        <f t="shared" ref="L76:Q76" si="26">SUM(L77:L84)</f>
        <v>1100</v>
      </c>
      <c r="M76" s="14">
        <f t="shared" si="26"/>
        <v>1613.5999999999997</v>
      </c>
      <c r="N76" s="14">
        <f t="shared" si="26"/>
        <v>1649.9999999999998</v>
      </c>
      <c r="O76" s="14">
        <f t="shared" si="26"/>
        <v>0</v>
      </c>
      <c r="P76" s="14">
        <f t="shared" si="26"/>
        <v>0</v>
      </c>
      <c r="Q76" s="14">
        <f t="shared" si="26"/>
        <v>0</v>
      </c>
    </row>
    <row r="77" spans="1:18" s="110" customFormat="1" ht="31.5" x14ac:dyDescent="0.25">
      <c r="A77" s="15" t="s">
        <v>146</v>
      </c>
      <c r="B77" s="16" t="s">
        <v>86</v>
      </c>
      <c r="C77" s="16">
        <v>1</v>
      </c>
      <c r="D77" s="16" t="s">
        <v>65</v>
      </c>
      <c r="E77" s="16" t="s">
        <v>26</v>
      </c>
      <c r="F77" s="16" t="s">
        <v>95</v>
      </c>
      <c r="G77" s="16" t="s">
        <v>43</v>
      </c>
      <c r="H77" s="16" t="s">
        <v>19</v>
      </c>
      <c r="I77" s="16">
        <v>130</v>
      </c>
      <c r="J77" s="82" t="s">
        <v>98</v>
      </c>
      <c r="K77" s="15" t="s">
        <v>87</v>
      </c>
      <c r="L77" s="17">
        <v>170</v>
      </c>
      <c r="M77" s="17">
        <v>515.20000000000005</v>
      </c>
      <c r="N77" s="5">
        <v>551.6</v>
      </c>
      <c r="O77" s="17">
        <v>0</v>
      </c>
      <c r="P77" s="17">
        <v>0</v>
      </c>
      <c r="Q77" s="17">
        <v>0</v>
      </c>
      <c r="R77" s="112"/>
    </row>
    <row r="78" spans="1:18" s="110" customFormat="1" ht="47.25" x14ac:dyDescent="0.25">
      <c r="A78" s="15" t="s">
        <v>146</v>
      </c>
      <c r="B78" s="16" t="s">
        <v>88</v>
      </c>
      <c r="C78" s="16">
        <v>1</v>
      </c>
      <c r="D78" s="16" t="s">
        <v>65</v>
      </c>
      <c r="E78" s="16" t="s">
        <v>26</v>
      </c>
      <c r="F78" s="16" t="s">
        <v>95</v>
      </c>
      <c r="G78" s="16" t="s">
        <v>43</v>
      </c>
      <c r="H78" s="16" t="s">
        <v>19</v>
      </c>
      <c r="I78" s="16">
        <v>130</v>
      </c>
      <c r="J78" s="82" t="s">
        <v>98</v>
      </c>
      <c r="K78" s="15" t="s">
        <v>90</v>
      </c>
      <c r="L78" s="17">
        <v>2</v>
      </c>
      <c r="M78" s="17">
        <v>2.5</v>
      </c>
      <c r="N78" s="5">
        <v>2.5</v>
      </c>
      <c r="O78" s="17">
        <v>0</v>
      </c>
      <c r="P78" s="17">
        <v>0</v>
      </c>
      <c r="Q78" s="17">
        <v>0</v>
      </c>
      <c r="R78" s="112"/>
    </row>
    <row r="79" spans="1:18" s="110" customFormat="1" ht="63" x14ac:dyDescent="0.25">
      <c r="A79" s="15" t="s">
        <v>146</v>
      </c>
      <c r="B79" s="16" t="s">
        <v>91</v>
      </c>
      <c r="C79" s="16">
        <v>1</v>
      </c>
      <c r="D79" s="16" t="s">
        <v>65</v>
      </c>
      <c r="E79" s="16" t="s">
        <v>26</v>
      </c>
      <c r="F79" s="16" t="s">
        <v>95</v>
      </c>
      <c r="G79" s="16" t="s">
        <v>43</v>
      </c>
      <c r="H79" s="16" t="s">
        <v>19</v>
      </c>
      <c r="I79" s="16">
        <v>130</v>
      </c>
      <c r="J79" s="82" t="s">
        <v>98</v>
      </c>
      <c r="K79" s="15" t="s">
        <v>92</v>
      </c>
      <c r="L79" s="17">
        <v>0</v>
      </c>
      <c r="M79" s="17">
        <v>11.8</v>
      </c>
      <c r="N79" s="5">
        <v>11.8</v>
      </c>
      <c r="O79" s="17">
        <v>0</v>
      </c>
      <c r="P79" s="17">
        <v>0</v>
      </c>
      <c r="Q79" s="17">
        <v>0</v>
      </c>
    </row>
    <row r="80" spans="1:18" s="110" customFormat="1" ht="47.25" x14ac:dyDescent="0.25">
      <c r="A80" s="15" t="s">
        <v>146</v>
      </c>
      <c r="B80" s="16" t="s">
        <v>99</v>
      </c>
      <c r="C80" s="16">
        <v>1</v>
      </c>
      <c r="D80" s="16" t="s">
        <v>65</v>
      </c>
      <c r="E80" s="16" t="s">
        <v>26</v>
      </c>
      <c r="F80" s="16" t="s">
        <v>95</v>
      </c>
      <c r="G80" s="16" t="s">
        <v>43</v>
      </c>
      <c r="H80" s="16" t="s">
        <v>19</v>
      </c>
      <c r="I80" s="16">
        <v>130</v>
      </c>
      <c r="J80" s="82" t="s">
        <v>98</v>
      </c>
      <c r="K80" s="15" t="s">
        <v>100</v>
      </c>
      <c r="L80" s="17">
        <v>865</v>
      </c>
      <c r="M80" s="17">
        <v>935.1</v>
      </c>
      <c r="N80" s="5">
        <v>935.1</v>
      </c>
      <c r="O80" s="17">
        <v>0</v>
      </c>
      <c r="P80" s="17">
        <v>0</v>
      </c>
      <c r="Q80" s="17">
        <v>0</v>
      </c>
    </row>
    <row r="81" spans="1:19" s="110" customFormat="1" ht="47.25" x14ac:dyDescent="0.25">
      <c r="A81" s="15" t="s">
        <v>146</v>
      </c>
      <c r="B81" s="16" t="s">
        <v>126</v>
      </c>
      <c r="C81" s="16">
        <v>1</v>
      </c>
      <c r="D81" s="16" t="s">
        <v>65</v>
      </c>
      <c r="E81" s="16" t="s">
        <v>26</v>
      </c>
      <c r="F81" s="16" t="s">
        <v>95</v>
      </c>
      <c r="G81" s="16" t="s">
        <v>43</v>
      </c>
      <c r="H81" s="16" t="s">
        <v>19</v>
      </c>
      <c r="I81" s="16">
        <v>130</v>
      </c>
      <c r="J81" s="82" t="s">
        <v>98</v>
      </c>
      <c r="K81" s="15" t="s">
        <v>106</v>
      </c>
      <c r="L81" s="17">
        <v>50</v>
      </c>
      <c r="M81" s="17">
        <v>54.1</v>
      </c>
      <c r="N81" s="5">
        <v>54.1</v>
      </c>
      <c r="O81" s="17">
        <v>0</v>
      </c>
      <c r="P81" s="17">
        <v>0</v>
      </c>
      <c r="Q81" s="17">
        <v>0</v>
      </c>
    </row>
    <row r="82" spans="1:19" s="112" customFormat="1" ht="63" x14ac:dyDescent="0.25">
      <c r="A82" s="4" t="s">
        <v>146</v>
      </c>
      <c r="B82" s="18" t="s">
        <v>101</v>
      </c>
      <c r="C82" s="18">
        <v>1</v>
      </c>
      <c r="D82" s="18" t="s">
        <v>65</v>
      </c>
      <c r="E82" s="18" t="s">
        <v>26</v>
      </c>
      <c r="F82" s="18" t="s">
        <v>95</v>
      </c>
      <c r="G82" s="18" t="s">
        <v>43</v>
      </c>
      <c r="H82" s="18" t="s">
        <v>19</v>
      </c>
      <c r="I82" s="18">
        <v>130</v>
      </c>
      <c r="J82" s="83" t="s">
        <v>98</v>
      </c>
      <c r="K82" s="4" t="s">
        <v>102</v>
      </c>
      <c r="L82" s="5">
        <v>1</v>
      </c>
      <c r="M82" s="5">
        <v>1.2</v>
      </c>
      <c r="N82" s="5">
        <f t="shared" ref="N82" si="27">M82</f>
        <v>1.2</v>
      </c>
      <c r="O82" s="5">
        <v>0</v>
      </c>
      <c r="P82" s="5">
        <v>0</v>
      </c>
      <c r="Q82" s="5">
        <v>0</v>
      </c>
      <c r="R82" s="110"/>
    </row>
    <row r="83" spans="1:19" s="112" customFormat="1" ht="31.5" x14ac:dyDescent="0.25">
      <c r="A83" s="4" t="s">
        <v>215</v>
      </c>
      <c r="B83" s="18" t="s">
        <v>198</v>
      </c>
      <c r="C83" s="18" t="s">
        <v>35</v>
      </c>
      <c r="D83" s="18" t="s">
        <v>65</v>
      </c>
      <c r="E83" s="18" t="s">
        <v>26</v>
      </c>
      <c r="F83" s="18" t="s">
        <v>95</v>
      </c>
      <c r="G83" s="18" t="s">
        <v>43</v>
      </c>
      <c r="H83" s="18" t="s">
        <v>19</v>
      </c>
      <c r="I83" s="18" t="s">
        <v>41</v>
      </c>
      <c r="J83" s="83" t="s">
        <v>98</v>
      </c>
      <c r="K83" s="4" t="s">
        <v>199</v>
      </c>
      <c r="L83" s="5">
        <v>12</v>
      </c>
      <c r="M83" s="5">
        <v>12.6</v>
      </c>
      <c r="N83" s="5">
        <v>12.6</v>
      </c>
      <c r="O83" s="5">
        <v>0</v>
      </c>
      <c r="P83" s="5">
        <v>0</v>
      </c>
      <c r="Q83" s="5">
        <v>0</v>
      </c>
    </row>
    <row r="84" spans="1:19" s="110" customFormat="1" ht="47.25" x14ac:dyDescent="0.25">
      <c r="A84" s="15" t="s">
        <v>146</v>
      </c>
      <c r="B84" s="16" t="s">
        <v>128</v>
      </c>
      <c r="C84" s="16">
        <v>1</v>
      </c>
      <c r="D84" s="16" t="s">
        <v>65</v>
      </c>
      <c r="E84" s="16" t="s">
        <v>26</v>
      </c>
      <c r="F84" s="16" t="s">
        <v>95</v>
      </c>
      <c r="G84" s="16" t="s">
        <v>43</v>
      </c>
      <c r="H84" s="16" t="s">
        <v>19</v>
      </c>
      <c r="I84" s="16">
        <v>130</v>
      </c>
      <c r="J84" s="82" t="s">
        <v>98</v>
      </c>
      <c r="K84" s="15" t="s">
        <v>127</v>
      </c>
      <c r="L84" s="17">
        <v>0</v>
      </c>
      <c r="M84" s="17">
        <v>81.099999999999994</v>
      </c>
      <c r="N84" s="5">
        <v>81.099999999999994</v>
      </c>
      <c r="O84" s="17">
        <v>0</v>
      </c>
      <c r="P84" s="17">
        <v>0</v>
      </c>
      <c r="Q84" s="17">
        <v>0</v>
      </c>
      <c r="R84" s="112"/>
    </row>
    <row r="85" spans="1:19" s="110" customFormat="1" ht="31.5" x14ac:dyDescent="0.25">
      <c r="A85" s="27" t="s">
        <v>146</v>
      </c>
      <c r="B85" s="28" t="s">
        <v>18</v>
      </c>
      <c r="C85" s="28" t="s">
        <v>35</v>
      </c>
      <c r="D85" s="28" t="s">
        <v>67</v>
      </c>
      <c r="E85" s="28" t="s">
        <v>17</v>
      </c>
      <c r="F85" s="28" t="s">
        <v>18</v>
      </c>
      <c r="G85" s="28" t="s">
        <v>17</v>
      </c>
      <c r="H85" s="28" t="s">
        <v>19</v>
      </c>
      <c r="I85" s="28" t="s">
        <v>18</v>
      </c>
      <c r="J85" s="27" t="s">
        <v>66</v>
      </c>
      <c r="K85" s="27"/>
      <c r="L85" s="29">
        <f>SUM(L86:L90)</f>
        <v>30789.1</v>
      </c>
      <c r="M85" s="29">
        <f>SUM(M86:M90)</f>
        <v>42173.3</v>
      </c>
      <c r="N85" s="29">
        <f t="shared" ref="N85:Q85" si="28">SUM(N86:N90)</f>
        <v>46313.5</v>
      </c>
      <c r="O85" s="29">
        <f t="shared" si="28"/>
        <v>8015</v>
      </c>
      <c r="P85" s="29">
        <f t="shared" si="28"/>
        <v>5015</v>
      </c>
      <c r="Q85" s="29">
        <f t="shared" si="28"/>
        <v>5015</v>
      </c>
    </row>
    <row r="86" spans="1:19" s="110" customFormat="1" ht="110.25" outlineLevel="1" x14ac:dyDescent="0.25">
      <c r="A86" s="15" t="s">
        <v>146</v>
      </c>
      <c r="B86" s="16" t="s">
        <v>88</v>
      </c>
      <c r="C86" s="16">
        <v>1</v>
      </c>
      <c r="D86" s="16">
        <v>14</v>
      </c>
      <c r="E86" s="16" t="s">
        <v>26</v>
      </c>
      <c r="F86" s="16" t="s">
        <v>229</v>
      </c>
      <c r="G86" s="16" t="s">
        <v>43</v>
      </c>
      <c r="H86" s="16" t="s">
        <v>19</v>
      </c>
      <c r="I86" s="16" t="s">
        <v>200</v>
      </c>
      <c r="J86" s="15" t="s">
        <v>201</v>
      </c>
      <c r="K86" s="15" t="s">
        <v>90</v>
      </c>
      <c r="L86" s="17">
        <v>0</v>
      </c>
      <c r="M86" s="17">
        <v>0</v>
      </c>
      <c r="N86" s="17">
        <v>0</v>
      </c>
      <c r="O86" s="17">
        <v>0</v>
      </c>
      <c r="P86" s="17">
        <v>0</v>
      </c>
      <c r="Q86" s="17">
        <v>0</v>
      </c>
      <c r="S86" s="135"/>
    </row>
    <row r="87" spans="1:19" s="112" customFormat="1" ht="110.25" x14ac:dyDescent="0.25">
      <c r="A87" s="4" t="s">
        <v>146</v>
      </c>
      <c r="B87" s="18" t="s">
        <v>91</v>
      </c>
      <c r="C87" s="18" t="s">
        <v>35</v>
      </c>
      <c r="D87" s="18" t="s">
        <v>67</v>
      </c>
      <c r="E87" s="18" t="s">
        <v>26</v>
      </c>
      <c r="F87" s="18" t="s">
        <v>125</v>
      </c>
      <c r="G87" s="18" t="s">
        <v>43</v>
      </c>
      <c r="H87" s="18" t="s">
        <v>19</v>
      </c>
      <c r="I87" s="18" t="s">
        <v>122</v>
      </c>
      <c r="J87" s="4" t="s">
        <v>231</v>
      </c>
      <c r="K87" s="15" t="s">
        <v>92</v>
      </c>
      <c r="L87" s="5">
        <v>0</v>
      </c>
      <c r="M87" s="5">
        <v>48.1</v>
      </c>
      <c r="N87" s="5">
        <v>48.9</v>
      </c>
      <c r="O87" s="5">
        <v>0</v>
      </c>
      <c r="P87" s="5">
        <v>0</v>
      </c>
      <c r="Q87" s="5">
        <v>0</v>
      </c>
      <c r="R87" s="110"/>
    </row>
    <row r="88" spans="1:19" s="112" customFormat="1" ht="110.25" x14ac:dyDescent="0.25">
      <c r="A88" s="4" t="s">
        <v>146</v>
      </c>
      <c r="B88" s="18" t="s">
        <v>91</v>
      </c>
      <c r="C88" s="18" t="s">
        <v>35</v>
      </c>
      <c r="D88" s="18" t="s">
        <v>67</v>
      </c>
      <c r="E88" s="18" t="s">
        <v>26</v>
      </c>
      <c r="F88" s="18" t="s">
        <v>125</v>
      </c>
      <c r="G88" s="18" t="s">
        <v>43</v>
      </c>
      <c r="H88" s="18" t="s">
        <v>19</v>
      </c>
      <c r="I88" s="18" t="s">
        <v>200</v>
      </c>
      <c r="J88" s="4" t="s">
        <v>230</v>
      </c>
      <c r="K88" s="15" t="s">
        <v>92</v>
      </c>
      <c r="L88" s="5">
        <v>0</v>
      </c>
      <c r="M88" s="5">
        <v>1.6</v>
      </c>
      <c r="N88" s="5">
        <v>1.6</v>
      </c>
      <c r="O88" s="5">
        <v>0</v>
      </c>
      <c r="P88" s="5">
        <v>0</v>
      </c>
      <c r="Q88" s="5">
        <v>0</v>
      </c>
      <c r="R88" s="110"/>
    </row>
    <row r="89" spans="1:19" s="110" customFormat="1" ht="63" x14ac:dyDescent="0.25">
      <c r="A89" s="15" t="s">
        <v>146</v>
      </c>
      <c r="B89" s="16" t="s">
        <v>91</v>
      </c>
      <c r="C89" s="16">
        <v>1</v>
      </c>
      <c r="D89" s="16">
        <v>14</v>
      </c>
      <c r="E89" s="16" t="s">
        <v>49</v>
      </c>
      <c r="F89" s="16" t="s">
        <v>18</v>
      </c>
      <c r="G89" s="16" t="s">
        <v>17</v>
      </c>
      <c r="H89" s="16" t="s">
        <v>19</v>
      </c>
      <c r="I89" s="16" t="s">
        <v>141</v>
      </c>
      <c r="J89" s="15" t="s">
        <v>68</v>
      </c>
      <c r="K89" s="15" t="s">
        <v>92</v>
      </c>
      <c r="L89" s="17">
        <v>28909.1</v>
      </c>
      <c r="M89" s="17">
        <v>31101.9</v>
      </c>
      <c r="N89" s="17">
        <v>32838</v>
      </c>
      <c r="O89" s="17">
        <v>5015</v>
      </c>
      <c r="P89" s="17">
        <v>2015</v>
      </c>
      <c r="Q89" s="17">
        <v>2015</v>
      </c>
      <c r="R89" s="112"/>
    </row>
    <row r="90" spans="1:19" s="110" customFormat="1" ht="31.5" x14ac:dyDescent="0.25">
      <c r="A90" s="15" t="s">
        <v>146</v>
      </c>
      <c r="B90" s="16" t="s">
        <v>129</v>
      </c>
      <c r="C90" s="16">
        <v>1</v>
      </c>
      <c r="D90" s="16">
        <v>14</v>
      </c>
      <c r="E90" s="16" t="s">
        <v>49</v>
      </c>
      <c r="F90" s="16" t="s">
        <v>18</v>
      </c>
      <c r="G90" s="16" t="s">
        <v>17</v>
      </c>
      <c r="H90" s="16" t="s">
        <v>19</v>
      </c>
      <c r="I90" s="16" t="s">
        <v>141</v>
      </c>
      <c r="J90" s="15" t="s">
        <v>68</v>
      </c>
      <c r="K90" s="15" t="s">
        <v>130</v>
      </c>
      <c r="L90" s="17">
        <v>1880</v>
      </c>
      <c r="M90" s="17">
        <v>11021.7</v>
      </c>
      <c r="N90" s="17">
        <v>13425</v>
      </c>
      <c r="O90" s="17">
        <v>3000</v>
      </c>
      <c r="P90" s="17">
        <v>3000</v>
      </c>
      <c r="Q90" s="17">
        <v>3000</v>
      </c>
    </row>
    <row r="91" spans="1:19" s="110" customFormat="1" x14ac:dyDescent="0.25">
      <c r="A91" s="27" t="s">
        <v>146</v>
      </c>
      <c r="B91" s="28" t="s">
        <v>18</v>
      </c>
      <c r="C91" s="28">
        <v>1</v>
      </c>
      <c r="D91" s="28" t="s">
        <v>70</v>
      </c>
      <c r="E91" s="28" t="s">
        <v>17</v>
      </c>
      <c r="F91" s="28" t="s">
        <v>18</v>
      </c>
      <c r="G91" s="28" t="s">
        <v>17</v>
      </c>
      <c r="H91" s="28" t="s">
        <v>19</v>
      </c>
      <c r="I91" s="28" t="s">
        <v>18</v>
      </c>
      <c r="J91" s="27" t="s">
        <v>187</v>
      </c>
      <c r="K91" s="27"/>
      <c r="L91" s="29">
        <f>L92+L113+L117</f>
        <v>6225.9</v>
      </c>
      <c r="M91" s="29">
        <f t="shared" ref="M91:Q91" si="29">M92+M113+M117</f>
        <v>10457.300000000001</v>
      </c>
      <c r="N91" s="29">
        <f t="shared" si="29"/>
        <v>10886.900000000001</v>
      </c>
      <c r="O91" s="29">
        <f t="shared" si="29"/>
        <v>1546.7</v>
      </c>
      <c r="P91" s="29">
        <f t="shared" si="29"/>
        <v>1546.7</v>
      </c>
      <c r="Q91" s="29">
        <f t="shared" si="29"/>
        <v>1546.7</v>
      </c>
      <c r="R91" s="135">
        <f>10886.9-N91</f>
        <v>0</v>
      </c>
    </row>
    <row r="92" spans="1:19" s="112" customFormat="1" ht="47.25" x14ac:dyDescent="0.25">
      <c r="A92" s="4" t="s">
        <v>146</v>
      </c>
      <c r="B92" s="18" t="s">
        <v>18</v>
      </c>
      <c r="C92" s="18">
        <v>1</v>
      </c>
      <c r="D92" s="18" t="s">
        <v>70</v>
      </c>
      <c r="E92" s="18" t="s">
        <v>21</v>
      </c>
      <c r="F92" s="18" t="s">
        <v>18</v>
      </c>
      <c r="G92" s="18" t="s">
        <v>17</v>
      </c>
      <c r="H92" s="18" t="s">
        <v>19</v>
      </c>
      <c r="I92" s="18" t="s">
        <v>69</v>
      </c>
      <c r="J92" s="83" t="s">
        <v>163</v>
      </c>
      <c r="K92" s="4"/>
      <c r="L92" s="5">
        <f>SUM(L93:L112)</f>
        <v>1225.9000000000001</v>
      </c>
      <c r="M92" s="5">
        <f t="shared" ref="M92:Q92" si="30">SUM(M93:M112)</f>
        <v>1058</v>
      </c>
      <c r="N92" s="5">
        <f t="shared" si="30"/>
        <v>1487.6</v>
      </c>
      <c r="O92" s="5">
        <f t="shared" si="30"/>
        <v>1536</v>
      </c>
      <c r="P92" s="5">
        <f t="shared" si="30"/>
        <v>1536</v>
      </c>
      <c r="Q92" s="5">
        <f t="shared" si="30"/>
        <v>1536</v>
      </c>
      <c r="R92" s="110"/>
    </row>
    <row r="93" spans="1:19" s="112" customFormat="1" ht="110.25" x14ac:dyDescent="0.25">
      <c r="A93" s="4" t="s">
        <v>146</v>
      </c>
      <c r="B93" s="18" t="s">
        <v>150</v>
      </c>
      <c r="C93" s="18">
        <v>1</v>
      </c>
      <c r="D93" s="18" t="s">
        <v>70</v>
      </c>
      <c r="E93" s="18" t="s">
        <v>21</v>
      </c>
      <c r="F93" s="18" t="s">
        <v>125</v>
      </c>
      <c r="G93" s="18" t="s">
        <v>21</v>
      </c>
      <c r="H93" s="18" t="s">
        <v>19</v>
      </c>
      <c r="I93" s="18" t="s">
        <v>69</v>
      </c>
      <c r="J93" s="83" t="s">
        <v>148</v>
      </c>
      <c r="K93" s="4" t="s">
        <v>149</v>
      </c>
      <c r="L93" s="5">
        <v>13.1</v>
      </c>
      <c r="M93" s="5">
        <v>20.5</v>
      </c>
      <c r="N93" s="5">
        <v>21</v>
      </c>
      <c r="O93" s="5">
        <v>23</v>
      </c>
      <c r="P93" s="5">
        <v>23</v>
      </c>
      <c r="Q93" s="5">
        <v>23</v>
      </c>
      <c r="R93" s="112">
        <v>836</v>
      </c>
      <c r="S93" s="136">
        <f>N93+N95+N97+N99+N100+N101+N103+N104+N105+N107+N106+N108+N109+N112</f>
        <v>1458.7</v>
      </c>
    </row>
    <row r="94" spans="1:19" s="112" customFormat="1" ht="110.25" x14ac:dyDescent="0.25">
      <c r="A94" s="4" t="s">
        <v>146</v>
      </c>
      <c r="B94" s="18" t="s">
        <v>86</v>
      </c>
      <c r="C94" s="18">
        <v>1</v>
      </c>
      <c r="D94" s="18" t="s">
        <v>70</v>
      </c>
      <c r="E94" s="18" t="s">
        <v>21</v>
      </c>
      <c r="F94" s="18" t="s">
        <v>125</v>
      </c>
      <c r="G94" s="18" t="s">
        <v>21</v>
      </c>
      <c r="H94" s="18" t="s">
        <v>19</v>
      </c>
      <c r="I94" s="18" t="s">
        <v>69</v>
      </c>
      <c r="J94" s="83" t="s">
        <v>148</v>
      </c>
      <c r="K94" s="4" t="s">
        <v>87</v>
      </c>
      <c r="L94" s="5">
        <v>0.8</v>
      </c>
      <c r="M94" s="5">
        <v>6.9</v>
      </c>
      <c r="N94" s="5">
        <v>6.9</v>
      </c>
      <c r="O94" s="5">
        <v>0</v>
      </c>
      <c r="P94" s="5">
        <v>0</v>
      </c>
      <c r="Q94" s="5">
        <v>0</v>
      </c>
      <c r="R94" s="112">
        <v>902</v>
      </c>
      <c r="S94" s="136">
        <f>N94+N96+N102+N110+N111+N114</f>
        <v>169.5</v>
      </c>
    </row>
    <row r="95" spans="1:19" s="112" customFormat="1" ht="141.75" x14ac:dyDescent="0.25">
      <c r="A95" s="4" t="s">
        <v>146</v>
      </c>
      <c r="B95" s="18" t="s">
        <v>150</v>
      </c>
      <c r="C95" s="18" t="s">
        <v>35</v>
      </c>
      <c r="D95" s="18" t="s">
        <v>70</v>
      </c>
      <c r="E95" s="18" t="s">
        <v>21</v>
      </c>
      <c r="F95" s="18" t="s">
        <v>169</v>
      </c>
      <c r="G95" s="18" t="s">
        <v>21</v>
      </c>
      <c r="H95" s="18" t="s">
        <v>19</v>
      </c>
      <c r="I95" s="18" t="s">
        <v>69</v>
      </c>
      <c r="J95" s="4" t="s">
        <v>170</v>
      </c>
      <c r="K95" s="4" t="s">
        <v>149</v>
      </c>
      <c r="L95" s="5">
        <v>82.2</v>
      </c>
      <c r="M95" s="5">
        <v>88.5</v>
      </c>
      <c r="N95" s="5">
        <v>110.2</v>
      </c>
      <c r="O95" s="5">
        <v>108</v>
      </c>
      <c r="P95" s="5">
        <v>108</v>
      </c>
      <c r="Q95" s="5">
        <v>108</v>
      </c>
    </row>
    <row r="96" spans="1:19" s="112" customFormat="1" ht="141.75" x14ac:dyDescent="0.25">
      <c r="A96" s="4" t="s">
        <v>215</v>
      </c>
      <c r="B96" s="18" t="s">
        <v>86</v>
      </c>
      <c r="C96" s="18" t="s">
        <v>35</v>
      </c>
      <c r="D96" s="18" t="s">
        <v>70</v>
      </c>
      <c r="E96" s="18" t="s">
        <v>21</v>
      </c>
      <c r="F96" s="18" t="s">
        <v>169</v>
      </c>
      <c r="G96" s="18" t="s">
        <v>21</v>
      </c>
      <c r="H96" s="18" t="s">
        <v>19</v>
      </c>
      <c r="I96" s="18" t="s">
        <v>69</v>
      </c>
      <c r="J96" s="4" t="s">
        <v>170</v>
      </c>
      <c r="K96" s="4" t="s">
        <v>87</v>
      </c>
      <c r="L96" s="5">
        <v>0</v>
      </c>
      <c r="M96" s="5">
        <v>4</v>
      </c>
      <c r="N96" s="5">
        <v>4</v>
      </c>
      <c r="O96" s="5">
        <v>0</v>
      </c>
      <c r="P96" s="5">
        <v>0</v>
      </c>
      <c r="Q96" s="5">
        <v>0</v>
      </c>
    </row>
    <row r="97" spans="1:17" s="112" customFormat="1" ht="110.25" x14ac:dyDescent="0.25">
      <c r="A97" s="4" t="s">
        <v>146</v>
      </c>
      <c r="B97" s="18" t="s">
        <v>150</v>
      </c>
      <c r="C97" s="18">
        <v>1</v>
      </c>
      <c r="D97" s="18" t="s">
        <v>70</v>
      </c>
      <c r="E97" s="18" t="s">
        <v>21</v>
      </c>
      <c r="F97" s="18" t="s">
        <v>151</v>
      </c>
      <c r="G97" s="18" t="s">
        <v>21</v>
      </c>
      <c r="H97" s="18" t="s">
        <v>19</v>
      </c>
      <c r="I97" s="18" t="s">
        <v>69</v>
      </c>
      <c r="J97" s="4" t="s">
        <v>152</v>
      </c>
      <c r="K97" s="4" t="s">
        <v>149</v>
      </c>
      <c r="L97" s="5">
        <v>37.799999999999997</v>
      </c>
      <c r="M97" s="5">
        <v>37.9</v>
      </c>
      <c r="N97" s="5">
        <v>70</v>
      </c>
      <c r="O97" s="5">
        <v>46</v>
      </c>
      <c r="P97" s="5">
        <v>46</v>
      </c>
      <c r="Q97" s="5">
        <v>46</v>
      </c>
    </row>
    <row r="98" spans="1:17" s="112" customFormat="1" ht="110.25" x14ac:dyDescent="0.25">
      <c r="A98" s="4" t="s">
        <v>146</v>
      </c>
      <c r="B98" s="18" t="s">
        <v>86</v>
      </c>
      <c r="C98" s="18" t="s">
        <v>35</v>
      </c>
      <c r="D98" s="18" t="s">
        <v>70</v>
      </c>
      <c r="E98" s="18" t="s">
        <v>21</v>
      </c>
      <c r="F98" s="18" t="s">
        <v>151</v>
      </c>
      <c r="G98" s="18" t="s">
        <v>21</v>
      </c>
      <c r="H98" s="18" t="s">
        <v>19</v>
      </c>
      <c r="I98" s="18" t="s">
        <v>69</v>
      </c>
      <c r="J98" s="4" t="s">
        <v>152</v>
      </c>
      <c r="K98" s="4" t="s">
        <v>87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</row>
    <row r="99" spans="1:17" s="112" customFormat="1" ht="110.25" x14ac:dyDescent="0.25">
      <c r="A99" s="4" t="s">
        <v>215</v>
      </c>
      <c r="B99" s="18" t="s">
        <v>150</v>
      </c>
      <c r="C99" s="18" t="s">
        <v>35</v>
      </c>
      <c r="D99" s="18" t="s">
        <v>70</v>
      </c>
      <c r="E99" s="18" t="s">
        <v>21</v>
      </c>
      <c r="F99" s="18" t="s">
        <v>203</v>
      </c>
      <c r="G99" s="18" t="s">
        <v>21</v>
      </c>
      <c r="H99" s="18" t="s">
        <v>19</v>
      </c>
      <c r="I99" s="18" t="s">
        <v>69</v>
      </c>
      <c r="J99" s="4" t="s">
        <v>202</v>
      </c>
      <c r="K99" s="4" t="s">
        <v>149</v>
      </c>
      <c r="L99" s="5">
        <v>17.8</v>
      </c>
      <c r="M99" s="5">
        <v>27.3</v>
      </c>
      <c r="N99" s="5">
        <v>35</v>
      </c>
      <c r="O99" s="5">
        <v>29</v>
      </c>
      <c r="P99" s="5">
        <v>29</v>
      </c>
      <c r="Q99" s="5">
        <v>29</v>
      </c>
    </row>
    <row r="100" spans="1:17" s="112" customFormat="1" ht="110.25" x14ac:dyDescent="0.25">
      <c r="A100" s="4" t="s">
        <v>215</v>
      </c>
      <c r="B100" s="18" t="s">
        <v>150</v>
      </c>
      <c r="C100" s="18" t="s">
        <v>35</v>
      </c>
      <c r="D100" s="18" t="s">
        <v>70</v>
      </c>
      <c r="E100" s="18" t="s">
        <v>21</v>
      </c>
      <c r="F100" s="18" t="s">
        <v>247</v>
      </c>
      <c r="G100" s="18" t="s">
        <v>21</v>
      </c>
      <c r="H100" s="18" t="s">
        <v>19</v>
      </c>
      <c r="I100" s="18" t="s">
        <v>69</v>
      </c>
      <c r="J100" s="4" t="s">
        <v>260</v>
      </c>
      <c r="K100" s="4" t="s">
        <v>149</v>
      </c>
      <c r="L100" s="5">
        <v>0</v>
      </c>
      <c r="M100" s="5">
        <v>0.8</v>
      </c>
      <c r="N100" s="5">
        <v>1</v>
      </c>
      <c r="O100" s="5">
        <v>0</v>
      </c>
      <c r="P100" s="5">
        <v>0</v>
      </c>
      <c r="Q100" s="5">
        <v>0</v>
      </c>
    </row>
    <row r="101" spans="1:17" s="112" customFormat="1" ht="110.25" x14ac:dyDescent="0.25">
      <c r="A101" s="4" t="s">
        <v>146</v>
      </c>
      <c r="B101" s="18" t="s">
        <v>150</v>
      </c>
      <c r="C101" s="18" t="s">
        <v>35</v>
      </c>
      <c r="D101" s="18" t="s">
        <v>70</v>
      </c>
      <c r="E101" s="18" t="s">
        <v>21</v>
      </c>
      <c r="F101" s="18" t="s">
        <v>204</v>
      </c>
      <c r="G101" s="18" t="s">
        <v>21</v>
      </c>
      <c r="H101" s="18" t="s">
        <v>19</v>
      </c>
      <c r="I101" s="18" t="s">
        <v>69</v>
      </c>
      <c r="J101" s="83" t="s">
        <v>205</v>
      </c>
      <c r="K101" s="4" t="s">
        <v>149</v>
      </c>
      <c r="L101" s="5">
        <v>4.5</v>
      </c>
      <c r="M101" s="5">
        <v>1</v>
      </c>
      <c r="N101" s="5">
        <v>2</v>
      </c>
      <c r="O101" s="5">
        <v>4</v>
      </c>
      <c r="P101" s="5">
        <v>4</v>
      </c>
      <c r="Q101" s="5">
        <v>4</v>
      </c>
    </row>
    <row r="102" spans="1:17" s="112" customFormat="1" ht="110.25" x14ac:dyDescent="0.25">
      <c r="A102" s="4" t="s">
        <v>146</v>
      </c>
      <c r="B102" s="18" t="s">
        <v>86</v>
      </c>
      <c r="C102" s="18" t="s">
        <v>35</v>
      </c>
      <c r="D102" s="18" t="s">
        <v>70</v>
      </c>
      <c r="E102" s="18" t="s">
        <v>21</v>
      </c>
      <c r="F102" s="18" t="s">
        <v>248</v>
      </c>
      <c r="G102" s="18" t="s">
        <v>21</v>
      </c>
      <c r="H102" s="18" t="s">
        <v>19</v>
      </c>
      <c r="I102" s="18" t="s">
        <v>69</v>
      </c>
      <c r="J102" s="83" t="s">
        <v>261</v>
      </c>
      <c r="K102" s="4" t="s">
        <v>87</v>
      </c>
      <c r="L102" s="5">
        <v>0</v>
      </c>
      <c r="M102" s="5">
        <v>7.7</v>
      </c>
      <c r="N102" s="5">
        <v>7.7</v>
      </c>
      <c r="O102" s="5">
        <v>0</v>
      </c>
      <c r="P102" s="5">
        <v>0</v>
      </c>
      <c r="Q102" s="5">
        <v>0</v>
      </c>
    </row>
    <row r="103" spans="1:17" s="112" customFormat="1" ht="110.25" x14ac:dyDescent="0.25">
      <c r="A103" s="4" t="s">
        <v>146</v>
      </c>
      <c r="B103" s="18" t="s">
        <v>150</v>
      </c>
      <c r="C103" s="18" t="s">
        <v>35</v>
      </c>
      <c r="D103" s="18" t="s">
        <v>70</v>
      </c>
      <c r="E103" s="18" t="s">
        <v>21</v>
      </c>
      <c r="F103" s="18" t="s">
        <v>190</v>
      </c>
      <c r="G103" s="18" t="s">
        <v>21</v>
      </c>
      <c r="H103" s="18" t="s">
        <v>19</v>
      </c>
      <c r="I103" s="18" t="s">
        <v>69</v>
      </c>
      <c r="J103" s="83" t="s">
        <v>191</v>
      </c>
      <c r="K103" s="4" t="s">
        <v>149</v>
      </c>
      <c r="L103" s="5">
        <v>23</v>
      </c>
      <c r="M103" s="5">
        <v>3</v>
      </c>
      <c r="N103" s="5">
        <v>3</v>
      </c>
      <c r="O103" s="5">
        <v>9</v>
      </c>
      <c r="P103" s="5">
        <v>9</v>
      </c>
      <c r="Q103" s="5">
        <v>9</v>
      </c>
    </row>
    <row r="104" spans="1:17" s="112" customFormat="1" ht="126" x14ac:dyDescent="0.25">
      <c r="A104" s="4" t="s">
        <v>146</v>
      </c>
      <c r="B104" s="18" t="s">
        <v>150</v>
      </c>
      <c r="C104" s="18" t="s">
        <v>35</v>
      </c>
      <c r="D104" s="18" t="s">
        <v>70</v>
      </c>
      <c r="E104" s="18" t="s">
        <v>21</v>
      </c>
      <c r="F104" s="18" t="s">
        <v>153</v>
      </c>
      <c r="G104" s="18" t="s">
        <v>21</v>
      </c>
      <c r="H104" s="18" t="s">
        <v>19</v>
      </c>
      <c r="I104" s="18" t="s">
        <v>69</v>
      </c>
      <c r="J104" s="83" t="s">
        <v>154</v>
      </c>
      <c r="K104" s="4" t="s">
        <v>149</v>
      </c>
      <c r="L104" s="5">
        <v>43.8</v>
      </c>
      <c r="M104" s="5">
        <v>159.9</v>
      </c>
      <c r="N104" s="5">
        <v>220</v>
      </c>
      <c r="O104" s="5">
        <v>105</v>
      </c>
      <c r="P104" s="5">
        <v>105</v>
      </c>
      <c r="Q104" s="5">
        <v>105</v>
      </c>
    </row>
    <row r="105" spans="1:17" s="112" customFormat="1" ht="189" x14ac:dyDescent="0.25">
      <c r="A105" s="4" t="s">
        <v>146</v>
      </c>
      <c r="B105" s="18" t="s">
        <v>150</v>
      </c>
      <c r="C105" s="18" t="s">
        <v>35</v>
      </c>
      <c r="D105" s="18" t="s">
        <v>155</v>
      </c>
      <c r="E105" s="18" t="s">
        <v>21</v>
      </c>
      <c r="F105" s="18" t="s">
        <v>194</v>
      </c>
      <c r="G105" s="18" t="s">
        <v>21</v>
      </c>
      <c r="H105" s="18" t="s">
        <v>19</v>
      </c>
      <c r="I105" s="18" t="s">
        <v>69</v>
      </c>
      <c r="J105" s="83" t="s">
        <v>262</v>
      </c>
      <c r="K105" s="4" t="s">
        <v>149</v>
      </c>
      <c r="L105" s="5">
        <v>9</v>
      </c>
      <c r="M105" s="5">
        <v>12.6</v>
      </c>
      <c r="N105" s="5">
        <v>21</v>
      </c>
      <c r="O105" s="5">
        <v>14</v>
      </c>
      <c r="P105" s="5">
        <v>14</v>
      </c>
      <c r="Q105" s="5">
        <v>14</v>
      </c>
    </row>
    <row r="106" spans="1:17" s="112" customFormat="1" ht="110.25" x14ac:dyDescent="0.25">
      <c r="A106" s="4" t="s">
        <v>146</v>
      </c>
      <c r="B106" s="18" t="s">
        <v>150</v>
      </c>
      <c r="C106" s="18" t="s">
        <v>35</v>
      </c>
      <c r="D106" s="18" t="s">
        <v>155</v>
      </c>
      <c r="E106" s="18" t="s">
        <v>21</v>
      </c>
      <c r="F106" s="18" t="s">
        <v>216</v>
      </c>
      <c r="G106" s="18" t="s">
        <v>21</v>
      </c>
      <c r="H106" s="18" t="s">
        <v>19</v>
      </c>
      <c r="I106" s="18" t="s">
        <v>69</v>
      </c>
      <c r="J106" s="83" t="s">
        <v>217</v>
      </c>
      <c r="K106" s="4" t="s">
        <v>149</v>
      </c>
      <c r="L106" s="5">
        <v>0.5</v>
      </c>
      <c r="M106" s="5">
        <v>0</v>
      </c>
      <c r="N106" s="5">
        <v>0</v>
      </c>
      <c r="O106" s="5">
        <v>0</v>
      </c>
      <c r="P106" s="5">
        <v>0</v>
      </c>
      <c r="Q106" s="5">
        <v>0</v>
      </c>
    </row>
    <row r="107" spans="1:17" s="112" customFormat="1" ht="110.25" x14ac:dyDescent="0.25">
      <c r="A107" s="4" t="s">
        <v>215</v>
      </c>
      <c r="B107" s="18" t="s">
        <v>150</v>
      </c>
      <c r="C107" s="18" t="s">
        <v>35</v>
      </c>
      <c r="D107" s="18" t="s">
        <v>155</v>
      </c>
      <c r="E107" s="18" t="s">
        <v>21</v>
      </c>
      <c r="F107" s="18" t="s">
        <v>206</v>
      </c>
      <c r="G107" s="18" t="s">
        <v>21</v>
      </c>
      <c r="H107" s="18" t="s">
        <v>19</v>
      </c>
      <c r="I107" s="18" t="s">
        <v>69</v>
      </c>
      <c r="J107" s="83" t="s">
        <v>207</v>
      </c>
      <c r="K107" s="4" t="s">
        <v>149</v>
      </c>
      <c r="L107" s="5">
        <v>4</v>
      </c>
      <c r="M107" s="5">
        <v>6</v>
      </c>
      <c r="N107" s="5">
        <v>15</v>
      </c>
      <c r="O107" s="5">
        <v>5</v>
      </c>
      <c r="P107" s="5">
        <v>5</v>
      </c>
      <c r="Q107" s="5">
        <v>5</v>
      </c>
    </row>
    <row r="108" spans="1:17" s="112" customFormat="1" ht="143.25" customHeight="1" x14ac:dyDescent="0.25">
      <c r="A108" s="4" t="s">
        <v>146</v>
      </c>
      <c r="B108" s="18" t="s">
        <v>150</v>
      </c>
      <c r="C108" s="18" t="s">
        <v>35</v>
      </c>
      <c r="D108" s="18" t="s">
        <v>155</v>
      </c>
      <c r="E108" s="18" t="s">
        <v>21</v>
      </c>
      <c r="F108" s="18" t="s">
        <v>232</v>
      </c>
      <c r="G108" s="18" t="s">
        <v>21</v>
      </c>
      <c r="H108" s="18" t="s">
        <v>19</v>
      </c>
      <c r="I108" s="18" t="s">
        <v>69</v>
      </c>
      <c r="J108" s="83" t="s">
        <v>233</v>
      </c>
      <c r="K108" s="4" t="s">
        <v>149</v>
      </c>
      <c r="L108" s="5">
        <v>0</v>
      </c>
      <c r="M108" s="5">
        <v>50</v>
      </c>
      <c r="N108" s="5">
        <v>50</v>
      </c>
      <c r="O108" s="5">
        <v>0</v>
      </c>
      <c r="P108" s="5">
        <v>0</v>
      </c>
      <c r="Q108" s="5">
        <v>0</v>
      </c>
    </row>
    <row r="109" spans="1:17" s="112" customFormat="1" ht="110.25" x14ac:dyDescent="0.25">
      <c r="A109" s="4" t="s">
        <v>146</v>
      </c>
      <c r="B109" s="18" t="s">
        <v>150</v>
      </c>
      <c r="C109" s="18" t="s">
        <v>35</v>
      </c>
      <c r="D109" s="18" t="s">
        <v>155</v>
      </c>
      <c r="E109" s="18" t="s">
        <v>21</v>
      </c>
      <c r="F109" s="18" t="s">
        <v>156</v>
      </c>
      <c r="G109" s="18" t="s">
        <v>21</v>
      </c>
      <c r="H109" s="18" t="s">
        <v>19</v>
      </c>
      <c r="I109" s="18" t="s">
        <v>69</v>
      </c>
      <c r="J109" s="83" t="s">
        <v>157</v>
      </c>
      <c r="K109" s="4" t="s">
        <v>149</v>
      </c>
      <c r="L109" s="5">
        <v>508.9</v>
      </c>
      <c r="M109" s="5">
        <v>51.9</v>
      </c>
      <c r="N109" s="5">
        <v>189.5</v>
      </c>
      <c r="O109" s="5">
        <v>495</v>
      </c>
      <c r="P109" s="5">
        <v>495</v>
      </c>
      <c r="Q109" s="5">
        <v>495</v>
      </c>
    </row>
    <row r="110" spans="1:17" s="112" customFormat="1" ht="110.25" x14ac:dyDescent="0.25">
      <c r="A110" s="4" t="s">
        <v>146</v>
      </c>
      <c r="B110" s="18" t="s">
        <v>86</v>
      </c>
      <c r="C110" s="18" t="s">
        <v>35</v>
      </c>
      <c r="D110" s="18" t="s">
        <v>155</v>
      </c>
      <c r="E110" s="18" t="s">
        <v>21</v>
      </c>
      <c r="F110" s="18" t="s">
        <v>156</v>
      </c>
      <c r="G110" s="18" t="s">
        <v>21</v>
      </c>
      <c r="H110" s="18" t="s">
        <v>19</v>
      </c>
      <c r="I110" s="18" t="s">
        <v>69</v>
      </c>
      <c r="J110" s="83" t="s">
        <v>157</v>
      </c>
      <c r="K110" s="4" t="s">
        <v>87</v>
      </c>
      <c r="L110" s="5">
        <v>0</v>
      </c>
      <c r="M110" s="5">
        <v>3</v>
      </c>
      <c r="N110" s="5">
        <v>2.8</v>
      </c>
      <c r="O110" s="5">
        <v>0</v>
      </c>
      <c r="P110" s="5">
        <v>0</v>
      </c>
      <c r="Q110" s="5">
        <v>0</v>
      </c>
    </row>
    <row r="111" spans="1:17" s="112" customFormat="1" ht="126" x14ac:dyDescent="0.25">
      <c r="A111" s="4" t="s">
        <v>146</v>
      </c>
      <c r="B111" s="18" t="s">
        <v>86</v>
      </c>
      <c r="C111" s="18" t="s">
        <v>35</v>
      </c>
      <c r="D111" s="18" t="s">
        <v>70</v>
      </c>
      <c r="E111" s="18" t="s">
        <v>158</v>
      </c>
      <c r="F111" s="18" t="s">
        <v>159</v>
      </c>
      <c r="G111" s="18" t="s">
        <v>21</v>
      </c>
      <c r="H111" s="18" t="s">
        <v>19</v>
      </c>
      <c r="I111" s="18" t="s">
        <v>69</v>
      </c>
      <c r="J111" s="83" t="s">
        <v>160</v>
      </c>
      <c r="K111" s="4" t="s">
        <v>87</v>
      </c>
      <c r="L111" s="5">
        <v>0</v>
      </c>
      <c r="M111" s="5">
        <v>7.5</v>
      </c>
      <c r="N111" s="5">
        <v>7.5</v>
      </c>
      <c r="O111" s="5">
        <v>0</v>
      </c>
      <c r="P111" s="5">
        <v>0</v>
      </c>
      <c r="Q111" s="5">
        <v>0</v>
      </c>
    </row>
    <row r="112" spans="1:17" s="112" customFormat="1" ht="126" x14ac:dyDescent="0.25">
      <c r="A112" s="4" t="s">
        <v>146</v>
      </c>
      <c r="B112" s="18" t="s">
        <v>150</v>
      </c>
      <c r="C112" s="18" t="s">
        <v>35</v>
      </c>
      <c r="D112" s="18" t="s">
        <v>70</v>
      </c>
      <c r="E112" s="18" t="s">
        <v>158</v>
      </c>
      <c r="F112" s="18" t="s">
        <v>159</v>
      </c>
      <c r="G112" s="18" t="s">
        <v>21</v>
      </c>
      <c r="H112" s="18" t="s">
        <v>19</v>
      </c>
      <c r="I112" s="18" t="s">
        <v>69</v>
      </c>
      <c r="J112" s="83" t="s">
        <v>160</v>
      </c>
      <c r="K112" s="4" t="s">
        <v>149</v>
      </c>
      <c r="L112" s="5">
        <v>480.5</v>
      </c>
      <c r="M112" s="5">
        <v>569.5</v>
      </c>
      <c r="N112" s="5">
        <v>721</v>
      </c>
      <c r="O112" s="5">
        <v>698</v>
      </c>
      <c r="P112" s="5">
        <v>698</v>
      </c>
      <c r="Q112" s="5">
        <v>698</v>
      </c>
    </row>
    <row r="113" spans="1:19" s="112" customFormat="1" ht="63" x14ac:dyDescent="0.25">
      <c r="A113" s="4" t="s">
        <v>146</v>
      </c>
      <c r="B113" s="18" t="s">
        <v>18</v>
      </c>
      <c r="C113" s="18" t="s">
        <v>35</v>
      </c>
      <c r="D113" s="18" t="s">
        <v>70</v>
      </c>
      <c r="E113" s="18" t="s">
        <v>50</v>
      </c>
      <c r="F113" s="18" t="s">
        <v>24</v>
      </c>
      <c r="G113" s="18" t="s">
        <v>43</v>
      </c>
      <c r="H113" s="18" t="s">
        <v>19</v>
      </c>
      <c r="I113" s="18" t="s">
        <v>69</v>
      </c>
      <c r="J113" s="83" t="s">
        <v>263</v>
      </c>
      <c r="K113" s="4"/>
      <c r="L113" s="5">
        <f>SUM(L114:L116)</f>
        <v>5000</v>
      </c>
      <c r="M113" s="5">
        <f t="shared" ref="M113:Q113" si="31">SUM(M114:M116)</f>
        <v>9368.6</v>
      </c>
      <c r="N113" s="5">
        <f t="shared" si="31"/>
        <v>9368.6</v>
      </c>
      <c r="O113" s="5">
        <f t="shared" si="31"/>
        <v>10.7</v>
      </c>
      <c r="P113" s="5">
        <f t="shared" si="31"/>
        <v>10.7</v>
      </c>
      <c r="Q113" s="5">
        <f t="shared" si="31"/>
        <v>10.7</v>
      </c>
    </row>
    <row r="114" spans="1:19" s="112" customFormat="1" ht="94.5" x14ac:dyDescent="0.25">
      <c r="A114" s="4" t="s">
        <v>146</v>
      </c>
      <c r="B114" s="18" t="s">
        <v>86</v>
      </c>
      <c r="C114" s="18" t="s">
        <v>35</v>
      </c>
      <c r="D114" s="18" t="s">
        <v>70</v>
      </c>
      <c r="E114" s="18" t="s">
        <v>50</v>
      </c>
      <c r="F114" s="18" t="s">
        <v>24</v>
      </c>
      <c r="G114" s="18" t="s">
        <v>43</v>
      </c>
      <c r="H114" s="18" t="s">
        <v>19</v>
      </c>
      <c r="I114" s="18" t="s">
        <v>69</v>
      </c>
      <c r="J114" s="83" t="s">
        <v>210</v>
      </c>
      <c r="K114" s="4" t="s">
        <v>87</v>
      </c>
      <c r="L114" s="5">
        <v>0</v>
      </c>
      <c r="M114" s="5">
        <v>140.6</v>
      </c>
      <c r="N114" s="5">
        <v>140.6</v>
      </c>
      <c r="O114" s="5">
        <v>0</v>
      </c>
      <c r="P114" s="5">
        <v>0</v>
      </c>
      <c r="Q114" s="5">
        <v>0</v>
      </c>
    </row>
    <row r="115" spans="1:19" s="112" customFormat="1" ht="94.5" x14ac:dyDescent="0.25">
      <c r="A115" s="4" t="s">
        <v>146</v>
      </c>
      <c r="B115" s="18" t="s">
        <v>99</v>
      </c>
      <c r="C115" s="18" t="s">
        <v>35</v>
      </c>
      <c r="D115" s="18" t="s">
        <v>70</v>
      </c>
      <c r="E115" s="18" t="s">
        <v>50</v>
      </c>
      <c r="F115" s="18" t="s">
        <v>24</v>
      </c>
      <c r="G115" s="18" t="s">
        <v>43</v>
      </c>
      <c r="H115" s="18" t="s">
        <v>19</v>
      </c>
      <c r="I115" s="18" t="s">
        <v>69</v>
      </c>
      <c r="J115" s="83" t="s">
        <v>210</v>
      </c>
      <c r="K115" s="4" t="s">
        <v>100</v>
      </c>
      <c r="L115" s="5">
        <v>5000</v>
      </c>
      <c r="M115" s="5">
        <v>9025.7000000000007</v>
      </c>
      <c r="N115" s="5">
        <v>9025.7000000000007</v>
      </c>
      <c r="O115" s="5">
        <v>0</v>
      </c>
      <c r="P115" s="5">
        <v>0</v>
      </c>
      <c r="Q115" s="5">
        <v>0</v>
      </c>
    </row>
    <row r="116" spans="1:19" s="112" customFormat="1" ht="94.5" x14ac:dyDescent="0.25">
      <c r="A116" s="4" t="s">
        <v>254</v>
      </c>
      <c r="B116" s="18" t="s">
        <v>101</v>
      </c>
      <c r="C116" s="18" t="s">
        <v>35</v>
      </c>
      <c r="D116" s="18" t="s">
        <v>70</v>
      </c>
      <c r="E116" s="18" t="s">
        <v>50</v>
      </c>
      <c r="F116" s="18" t="s">
        <v>24</v>
      </c>
      <c r="G116" s="18" t="s">
        <v>43</v>
      </c>
      <c r="H116" s="18" t="s">
        <v>19</v>
      </c>
      <c r="I116" s="18" t="s">
        <v>69</v>
      </c>
      <c r="J116" s="83" t="s">
        <v>210</v>
      </c>
      <c r="K116" s="4" t="s">
        <v>211</v>
      </c>
      <c r="L116" s="5">
        <v>0</v>
      </c>
      <c r="M116" s="5">
        <v>202.3</v>
      </c>
      <c r="N116" s="5">
        <v>202.3</v>
      </c>
      <c r="O116" s="5">
        <v>10.7</v>
      </c>
      <c r="P116" s="5">
        <v>10.7</v>
      </c>
      <c r="Q116" s="5">
        <v>10.7</v>
      </c>
    </row>
    <row r="117" spans="1:19" s="112" customFormat="1" ht="31.5" x14ac:dyDescent="0.25">
      <c r="A117" s="4" t="s">
        <v>146</v>
      </c>
      <c r="B117" s="18" t="s">
        <v>18</v>
      </c>
      <c r="C117" s="18">
        <v>1</v>
      </c>
      <c r="D117" s="18" t="s">
        <v>70</v>
      </c>
      <c r="E117" s="18" t="s">
        <v>161</v>
      </c>
      <c r="F117" s="18" t="s">
        <v>18</v>
      </c>
      <c r="G117" s="18" t="s">
        <v>17</v>
      </c>
      <c r="H117" s="18" t="s">
        <v>19</v>
      </c>
      <c r="I117" s="18" t="s">
        <v>69</v>
      </c>
      <c r="J117" s="83" t="s">
        <v>162</v>
      </c>
      <c r="K117" s="4"/>
      <c r="L117" s="5">
        <f>SUM(L118:L120)</f>
        <v>0</v>
      </c>
      <c r="M117" s="5">
        <f t="shared" ref="M117:Q117" si="32">SUM(M118:M120)</f>
        <v>30.7</v>
      </c>
      <c r="N117" s="5">
        <f t="shared" si="32"/>
        <v>30.7</v>
      </c>
      <c r="O117" s="5">
        <f t="shared" si="32"/>
        <v>0</v>
      </c>
      <c r="P117" s="5">
        <f t="shared" si="32"/>
        <v>0</v>
      </c>
      <c r="Q117" s="5">
        <f t="shared" si="32"/>
        <v>0</v>
      </c>
    </row>
    <row r="118" spans="1:19" s="112" customFormat="1" ht="189" x14ac:dyDescent="0.25">
      <c r="A118" s="4" t="s">
        <v>146</v>
      </c>
      <c r="B118" s="18" t="s">
        <v>88</v>
      </c>
      <c r="C118" s="18">
        <v>1</v>
      </c>
      <c r="D118" s="18" t="s">
        <v>70</v>
      </c>
      <c r="E118" s="18" t="s">
        <v>161</v>
      </c>
      <c r="F118" s="18" t="s">
        <v>171</v>
      </c>
      <c r="G118" s="18" t="s">
        <v>43</v>
      </c>
      <c r="H118" s="18" t="s">
        <v>19</v>
      </c>
      <c r="I118" s="18" t="s">
        <v>69</v>
      </c>
      <c r="J118" s="83" t="s">
        <v>172</v>
      </c>
      <c r="K118" s="4" t="s">
        <v>90</v>
      </c>
      <c r="L118" s="5">
        <v>0</v>
      </c>
      <c r="M118" s="5">
        <v>30</v>
      </c>
      <c r="N118" s="5">
        <v>30</v>
      </c>
      <c r="O118" s="5">
        <v>0</v>
      </c>
      <c r="P118" s="5">
        <v>0</v>
      </c>
      <c r="Q118" s="5">
        <v>0</v>
      </c>
    </row>
    <row r="119" spans="1:19" s="112" customFormat="1" ht="63" x14ac:dyDescent="0.25">
      <c r="A119" s="4" t="s">
        <v>215</v>
      </c>
      <c r="B119" s="18" t="s">
        <v>208</v>
      </c>
      <c r="C119" s="18" t="s">
        <v>35</v>
      </c>
      <c r="D119" s="18" t="s">
        <v>70</v>
      </c>
      <c r="E119" s="18" t="s">
        <v>161</v>
      </c>
      <c r="F119" s="18" t="s">
        <v>39</v>
      </c>
      <c r="G119" s="18" t="s">
        <v>43</v>
      </c>
      <c r="H119" s="18" t="s">
        <v>19</v>
      </c>
      <c r="I119" s="18" t="s">
        <v>69</v>
      </c>
      <c r="J119" s="83" t="s">
        <v>209</v>
      </c>
      <c r="K119" s="4" t="s">
        <v>114</v>
      </c>
      <c r="L119" s="5">
        <v>0</v>
      </c>
      <c r="M119" s="5">
        <v>10</v>
      </c>
      <c r="N119" s="5">
        <v>10</v>
      </c>
      <c r="O119" s="5">
        <v>0</v>
      </c>
      <c r="P119" s="5">
        <v>0</v>
      </c>
      <c r="Q119" s="5">
        <v>0</v>
      </c>
    </row>
    <row r="120" spans="1:19" s="112" customFormat="1" ht="78.75" x14ac:dyDescent="0.25">
      <c r="A120" s="4" t="s">
        <v>146</v>
      </c>
      <c r="B120" s="18" t="s">
        <v>71</v>
      </c>
      <c r="C120" s="18" t="s">
        <v>136</v>
      </c>
      <c r="D120" s="18" t="s">
        <v>70</v>
      </c>
      <c r="E120" s="18" t="s">
        <v>161</v>
      </c>
      <c r="F120" s="18" t="s">
        <v>164</v>
      </c>
      <c r="G120" s="18" t="s">
        <v>21</v>
      </c>
      <c r="H120" s="18" t="s">
        <v>19</v>
      </c>
      <c r="I120" s="18" t="s">
        <v>69</v>
      </c>
      <c r="J120" s="83" t="s">
        <v>214</v>
      </c>
      <c r="K120" s="4" t="s">
        <v>118</v>
      </c>
      <c r="L120" s="5">
        <v>0</v>
      </c>
      <c r="M120" s="5">
        <v>-9.3000000000000007</v>
      </c>
      <c r="N120" s="5">
        <v>-9.3000000000000007</v>
      </c>
      <c r="O120" s="5">
        <v>0</v>
      </c>
      <c r="P120" s="5">
        <v>0</v>
      </c>
      <c r="Q120" s="5">
        <v>0</v>
      </c>
    </row>
    <row r="121" spans="1:19" s="110" customFormat="1" outlineLevel="1" x14ac:dyDescent="0.25">
      <c r="A121" s="27" t="s">
        <v>146</v>
      </c>
      <c r="B121" s="28" t="s">
        <v>18</v>
      </c>
      <c r="C121" s="28" t="s">
        <v>35</v>
      </c>
      <c r="D121" s="28" t="s">
        <v>73</v>
      </c>
      <c r="E121" s="28" t="s">
        <v>17</v>
      </c>
      <c r="F121" s="28" t="s">
        <v>18</v>
      </c>
      <c r="G121" s="28" t="s">
        <v>17</v>
      </c>
      <c r="H121" s="28" t="s">
        <v>19</v>
      </c>
      <c r="I121" s="28" t="s">
        <v>18</v>
      </c>
      <c r="J121" s="27" t="s">
        <v>72</v>
      </c>
      <c r="K121" s="78"/>
      <c r="L121" s="29">
        <f>L122+L123</f>
        <v>0</v>
      </c>
      <c r="M121" s="29">
        <f t="shared" ref="M121:Q121" si="33">M122+M123</f>
        <v>3.3000000000000002E-2</v>
      </c>
      <c r="N121" s="29">
        <f t="shared" si="33"/>
        <v>0</v>
      </c>
      <c r="O121" s="29">
        <f t="shared" si="33"/>
        <v>0</v>
      </c>
      <c r="P121" s="29">
        <f t="shared" si="33"/>
        <v>0</v>
      </c>
      <c r="Q121" s="29">
        <f t="shared" si="33"/>
        <v>0</v>
      </c>
      <c r="R121" s="112"/>
    </row>
    <row r="122" spans="1:19" s="110" customFormat="1" ht="31.5" outlineLevel="1" x14ac:dyDescent="0.25">
      <c r="A122" s="15" t="s">
        <v>146</v>
      </c>
      <c r="B122" s="16" t="s">
        <v>86</v>
      </c>
      <c r="C122" s="16" t="s">
        <v>35</v>
      </c>
      <c r="D122" s="16" t="s">
        <v>73</v>
      </c>
      <c r="E122" s="16" t="s">
        <v>21</v>
      </c>
      <c r="F122" s="16" t="s">
        <v>48</v>
      </c>
      <c r="G122" s="16" t="s">
        <v>43</v>
      </c>
      <c r="H122" s="16" t="s">
        <v>19</v>
      </c>
      <c r="I122" s="16" t="s">
        <v>74</v>
      </c>
      <c r="J122" s="15" t="s">
        <v>192</v>
      </c>
      <c r="K122" s="47" t="s">
        <v>87</v>
      </c>
      <c r="L122" s="17">
        <v>0</v>
      </c>
      <c r="M122" s="17">
        <v>3.3000000000000002E-2</v>
      </c>
      <c r="N122" s="17">
        <v>0</v>
      </c>
      <c r="O122" s="17">
        <v>0</v>
      </c>
      <c r="P122" s="17">
        <v>0</v>
      </c>
      <c r="Q122" s="17">
        <v>0</v>
      </c>
    </row>
    <row r="123" spans="1:19" s="110" customFormat="1" ht="47.25" outlineLevel="1" x14ac:dyDescent="0.25">
      <c r="A123" s="15" t="s">
        <v>146</v>
      </c>
      <c r="B123" s="16" t="s">
        <v>88</v>
      </c>
      <c r="C123" s="16" t="s">
        <v>35</v>
      </c>
      <c r="D123" s="16" t="s">
        <v>73</v>
      </c>
      <c r="E123" s="16" t="s">
        <v>21</v>
      </c>
      <c r="F123" s="16" t="s">
        <v>48</v>
      </c>
      <c r="G123" s="16" t="s">
        <v>43</v>
      </c>
      <c r="H123" s="16" t="s">
        <v>19</v>
      </c>
      <c r="I123" s="16" t="s">
        <v>74</v>
      </c>
      <c r="J123" s="15" t="s">
        <v>193</v>
      </c>
      <c r="K123" s="47" t="s">
        <v>90</v>
      </c>
      <c r="L123" s="17"/>
      <c r="M123" s="17">
        <v>0</v>
      </c>
      <c r="N123" s="17">
        <v>0</v>
      </c>
      <c r="O123" s="17"/>
      <c r="P123" s="17"/>
      <c r="Q123" s="17"/>
    </row>
    <row r="124" spans="1:19" s="110" customFormat="1" ht="31.5" x14ac:dyDescent="0.25">
      <c r="A124" s="84" t="s">
        <v>75</v>
      </c>
      <c r="B124" s="85">
        <v>0</v>
      </c>
      <c r="C124" s="86">
        <v>2</v>
      </c>
      <c r="D124" s="87">
        <v>0</v>
      </c>
      <c r="E124" s="87">
        <v>0</v>
      </c>
      <c r="F124" s="85">
        <v>0</v>
      </c>
      <c r="G124" s="87">
        <v>0</v>
      </c>
      <c r="H124" s="88">
        <v>0</v>
      </c>
      <c r="I124" s="85">
        <v>0</v>
      </c>
      <c r="J124" s="84" t="s">
        <v>75</v>
      </c>
      <c r="K124" s="89"/>
      <c r="L124" s="90">
        <f t="shared" ref="L124:Q124" si="34">L125+L177+L170+L168+L166</f>
        <v>2353912.1999999997</v>
      </c>
      <c r="M124" s="90">
        <f t="shared" si="34"/>
        <v>1798608.2999999998</v>
      </c>
      <c r="N124" s="90">
        <f t="shared" si="34"/>
        <v>2472442.0000000005</v>
      </c>
      <c r="O124" s="90">
        <f t="shared" si="34"/>
        <v>2077847.0000000002</v>
      </c>
      <c r="P124" s="90">
        <f t="shared" si="34"/>
        <v>2081991.5000000005</v>
      </c>
      <c r="Q124" s="90">
        <f t="shared" si="34"/>
        <v>2049210.0999999999</v>
      </c>
      <c r="S124" s="135"/>
    </row>
    <row r="125" spans="1:19" s="110" customFormat="1" ht="47.25" x14ac:dyDescent="0.25">
      <c r="A125" s="27" t="s">
        <v>147</v>
      </c>
      <c r="B125" s="91">
        <v>0</v>
      </c>
      <c r="C125" s="92">
        <v>2</v>
      </c>
      <c r="D125" s="93">
        <v>2</v>
      </c>
      <c r="E125" s="93">
        <v>0</v>
      </c>
      <c r="F125" s="91">
        <v>0</v>
      </c>
      <c r="G125" s="93">
        <v>0</v>
      </c>
      <c r="H125" s="94">
        <v>0</v>
      </c>
      <c r="I125" s="91">
        <v>0</v>
      </c>
      <c r="J125" s="27" t="s">
        <v>76</v>
      </c>
      <c r="K125" s="78"/>
      <c r="L125" s="29">
        <f t="shared" ref="L125:Q125" si="35">L126+L130+L144+L157</f>
        <v>2343977.4</v>
      </c>
      <c r="M125" s="29">
        <f t="shared" si="35"/>
        <v>1787931.4</v>
      </c>
      <c r="N125" s="29">
        <f t="shared" si="35"/>
        <v>2461780.6000000006</v>
      </c>
      <c r="O125" s="29">
        <f t="shared" si="35"/>
        <v>2077847.0000000002</v>
      </c>
      <c r="P125" s="29">
        <f t="shared" si="35"/>
        <v>2081991.5000000005</v>
      </c>
      <c r="Q125" s="29">
        <f t="shared" si="35"/>
        <v>2049210.0999999999</v>
      </c>
      <c r="S125" s="135"/>
    </row>
    <row r="126" spans="1:19" s="110" customFormat="1" ht="31.5" x14ac:dyDescent="0.25">
      <c r="A126" s="12" t="s">
        <v>147</v>
      </c>
      <c r="B126" s="95">
        <v>0</v>
      </c>
      <c r="C126" s="74">
        <v>2</v>
      </c>
      <c r="D126" s="96">
        <v>2</v>
      </c>
      <c r="E126" s="96">
        <v>10</v>
      </c>
      <c r="F126" s="95">
        <v>0</v>
      </c>
      <c r="G126" s="96">
        <v>0</v>
      </c>
      <c r="H126" s="97">
        <v>0</v>
      </c>
      <c r="I126" s="95">
        <v>150</v>
      </c>
      <c r="J126" s="81" t="s">
        <v>103</v>
      </c>
      <c r="K126" s="98"/>
      <c r="L126" s="99">
        <f t="shared" ref="L126:Q126" si="36">SUM(L127:L129)</f>
        <v>245338</v>
      </c>
      <c r="M126" s="99">
        <f t="shared" si="36"/>
        <v>189587.1</v>
      </c>
      <c r="N126" s="99">
        <f t="shared" si="36"/>
        <v>245338</v>
      </c>
      <c r="O126" s="99">
        <f t="shared" si="36"/>
        <v>245306.6</v>
      </c>
      <c r="P126" s="99">
        <f t="shared" si="36"/>
        <v>196245.3</v>
      </c>
      <c r="Q126" s="99">
        <f t="shared" si="36"/>
        <v>193123.5</v>
      </c>
    </row>
    <row r="127" spans="1:19" s="112" customFormat="1" ht="47.25" x14ac:dyDescent="0.25">
      <c r="A127" s="4" t="s">
        <v>147</v>
      </c>
      <c r="B127" s="33">
        <v>905</v>
      </c>
      <c r="C127" s="34">
        <v>2</v>
      </c>
      <c r="D127" s="35">
        <v>2</v>
      </c>
      <c r="E127" s="35">
        <v>15</v>
      </c>
      <c r="F127" s="33">
        <v>1</v>
      </c>
      <c r="G127" s="35">
        <v>5</v>
      </c>
      <c r="H127" s="36">
        <v>0</v>
      </c>
      <c r="I127" s="37">
        <v>150</v>
      </c>
      <c r="J127" s="83" t="s">
        <v>165</v>
      </c>
      <c r="K127" s="47" t="s">
        <v>90</v>
      </c>
      <c r="L127" s="19">
        <v>223006</v>
      </c>
      <c r="M127" s="19">
        <v>167255.1</v>
      </c>
      <c r="N127" s="19">
        <f>L127</f>
        <v>223006</v>
      </c>
      <c r="O127" s="19">
        <v>245306.6</v>
      </c>
      <c r="P127" s="19">
        <v>196245.3</v>
      </c>
      <c r="Q127" s="19">
        <v>193123.5</v>
      </c>
      <c r="R127" s="110"/>
    </row>
    <row r="128" spans="1:19" s="112" customFormat="1" ht="47.25" x14ac:dyDescent="0.25">
      <c r="A128" s="4" t="s">
        <v>147</v>
      </c>
      <c r="B128" s="33">
        <v>905</v>
      </c>
      <c r="C128" s="34">
        <v>2</v>
      </c>
      <c r="D128" s="35">
        <v>2</v>
      </c>
      <c r="E128" s="35">
        <v>15</v>
      </c>
      <c r="F128" s="33">
        <v>2</v>
      </c>
      <c r="G128" s="35">
        <v>5</v>
      </c>
      <c r="H128" s="36">
        <v>0</v>
      </c>
      <c r="I128" s="37">
        <v>150</v>
      </c>
      <c r="J128" s="83" t="s">
        <v>131</v>
      </c>
      <c r="K128" s="47" t="s">
        <v>90</v>
      </c>
      <c r="L128" s="19">
        <v>11349.9</v>
      </c>
      <c r="M128" s="19">
        <v>11349.9</v>
      </c>
      <c r="N128" s="19">
        <f t="shared" ref="N128:N129" si="37">L128</f>
        <v>11349.9</v>
      </c>
      <c r="O128" s="19">
        <v>0</v>
      </c>
      <c r="P128" s="19">
        <v>0</v>
      </c>
      <c r="Q128" s="19">
        <v>0</v>
      </c>
    </row>
    <row r="129" spans="1:21" s="112" customFormat="1" ht="47.25" x14ac:dyDescent="0.25">
      <c r="A129" s="4" t="s">
        <v>147</v>
      </c>
      <c r="B129" s="33">
        <v>905</v>
      </c>
      <c r="C129" s="34">
        <v>2</v>
      </c>
      <c r="D129" s="35">
        <v>2</v>
      </c>
      <c r="E129" s="35">
        <v>19</v>
      </c>
      <c r="F129" s="33">
        <v>999</v>
      </c>
      <c r="G129" s="35">
        <v>5</v>
      </c>
      <c r="H129" s="36">
        <v>0</v>
      </c>
      <c r="I129" s="37">
        <v>150</v>
      </c>
      <c r="J129" s="83" t="s">
        <v>137</v>
      </c>
      <c r="K129" s="47" t="s">
        <v>90</v>
      </c>
      <c r="L129" s="19">
        <v>10982.1</v>
      </c>
      <c r="M129" s="19">
        <v>10982.1</v>
      </c>
      <c r="N129" s="19">
        <f t="shared" si="37"/>
        <v>10982.1</v>
      </c>
      <c r="O129" s="19">
        <v>0</v>
      </c>
      <c r="P129" s="19">
        <v>0</v>
      </c>
      <c r="Q129" s="19">
        <v>0</v>
      </c>
    </row>
    <row r="130" spans="1:21" s="110" customFormat="1" ht="31.5" x14ac:dyDescent="0.25">
      <c r="A130" s="27" t="s">
        <v>147</v>
      </c>
      <c r="B130" s="59">
        <v>0</v>
      </c>
      <c r="C130" s="60">
        <v>2</v>
      </c>
      <c r="D130" s="61">
        <v>2</v>
      </c>
      <c r="E130" s="61">
        <v>20</v>
      </c>
      <c r="F130" s="62">
        <v>0</v>
      </c>
      <c r="G130" s="61">
        <v>0</v>
      </c>
      <c r="H130" s="63">
        <v>0</v>
      </c>
      <c r="I130" s="115">
        <v>150</v>
      </c>
      <c r="J130" s="102" t="s">
        <v>104</v>
      </c>
      <c r="K130" s="116"/>
      <c r="L130" s="117">
        <f t="shared" ref="L130:Q130" si="38">SUM(L131:L143)-L131-L140</f>
        <v>547829.20000000007</v>
      </c>
      <c r="M130" s="117">
        <f t="shared" si="38"/>
        <v>318470.20000000007</v>
      </c>
      <c r="N130" s="117">
        <f t="shared" si="38"/>
        <v>609365.30000000005</v>
      </c>
      <c r="O130" s="117">
        <f t="shared" si="38"/>
        <v>68374.5</v>
      </c>
      <c r="P130" s="117">
        <f t="shared" si="38"/>
        <v>115942.6</v>
      </c>
      <c r="Q130" s="117">
        <f t="shared" si="38"/>
        <v>52619.4</v>
      </c>
      <c r="R130" s="112"/>
      <c r="S130" s="110">
        <v>315729.14226999995</v>
      </c>
    </row>
    <row r="131" spans="1:21" s="112" customFormat="1" ht="47.25" x14ac:dyDescent="0.25">
      <c r="A131" s="30" t="s">
        <v>250</v>
      </c>
      <c r="B131" s="118">
        <v>0</v>
      </c>
      <c r="C131" s="119">
        <v>2</v>
      </c>
      <c r="D131" s="120">
        <v>2</v>
      </c>
      <c r="E131" s="120">
        <v>20</v>
      </c>
      <c r="F131" s="121">
        <v>77</v>
      </c>
      <c r="G131" s="120">
        <v>0</v>
      </c>
      <c r="H131" s="122">
        <v>0</v>
      </c>
      <c r="I131" s="123">
        <v>150</v>
      </c>
      <c r="J131" s="124" t="s">
        <v>264</v>
      </c>
      <c r="K131" s="125" t="s">
        <v>87</v>
      </c>
      <c r="L131" s="126">
        <f>SUM(L132:L134)</f>
        <v>466336.4</v>
      </c>
      <c r="M131" s="126">
        <f t="shared" ref="M131:Q131" si="39">SUM(M132:M134)</f>
        <v>257233.7</v>
      </c>
      <c r="N131" s="126">
        <f t="shared" si="39"/>
        <v>527872.5</v>
      </c>
      <c r="O131" s="126">
        <f t="shared" si="39"/>
        <v>3573</v>
      </c>
      <c r="P131" s="126">
        <f t="shared" si="39"/>
        <v>50000</v>
      </c>
      <c r="Q131" s="126">
        <f t="shared" si="39"/>
        <v>45450</v>
      </c>
      <c r="R131" s="110"/>
    </row>
    <row r="132" spans="1:21" s="48" customFormat="1" ht="47.25" x14ac:dyDescent="0.25">
      <c r="A132" s="4" t="s">
        <v>250</v>
      </c>
      <c r="B132" s="42">
        <v>902</v>
      </c>
      <c r="C132" s="43">
        <v>2</v>
      </c>
      <c r="D132" s="44">
        <v>2</v>
      </c>
      <c r="E132" s="44">
        <v>20</v>
      </c>
      <c r="F132" s="45">
        <v>77</v>
      </c>
      <c r="G132" s="44">
        <v>5</v>
      </c>
      <c r="H132" s="46">
        <v>0</v>
      </c>
      <c r="I132" s="33">
        <v>150</v>
      </c>
      <c r="J132" s="83" t="s">
        <v>139</v>
      </c>
      <c r="K132" s="47" t="s">
        <v>87</v>
      </c>
      <c r="L132" s="19">
        <v>152101</v>
      </c>
      <c r="M132" s="19">
        <v>87465.600000000006</v>
      </c>
      <c r="N132" s="19">
        <f>L132</f>
        <v>152101</v>
      </c>
      <c r="O132" s="19">
        <v>0</v>
      </c>
      <c r="P132" s="19">
        <v>50000</v>
      </c>
      <c r="Q132" s="19">
        <v>45450</v>
      </c>
      <c r="R132" s="112"/>
    </row>
    <row r="133" spans="1:21" s="110" customFormat="1" ht="47.25" x14ac:dyDescent="0.25">
      <c r="A133" s="15" t="s">
        <v>147</v>
      </c>
      <c r="B133" s="20">
        <v>925</v>
      </c>
      <c r="C133" s="21">
        <v>2</v>
      </c>
      <c r="D133" s="22">
        <v>2</v>
      </c>
      <c r="E133" s="22">
        <v>20</v>
      </c>
      <c r="F133" s="23">
        <v>77</v>
      </c>
      <c r="G133" s="22">
        <v>5</v>
      </c>
      <c r="H133" s="24">
        <v>0</v>
      </c>
      <c r="I133" s="37">
        <v>150</v>
      </c>
      <c r="J133" s="82" t="s">
        <v>139</v>
      </c>
      <c r="K133" s="40" t="s">
        <v>100</v>
      </c>
      <c r="L133" s="26">
        <v>276258.40000000002</v>
      </c>
      <c r="M133" s="19">
        <v>142369.9</v>
      </c>
      <c r="N133" s="19">
        <v>334258.40000000002</v>
      </c>
      <c r="O133" s="19">
        <v>0</v>
      </c>
      <c r="P133" s="19">
        <v>0</v>
      </c>
      <c r="Q133" s="26">
        <v>0</v>
      </c>
      <c r="R133" s="48"/>
    </row>
    <row r="134" spans="1:21" s="110" customFormat="1" ht="63" x14ac:dyDescent="0.25">
      <c r="A134" s="15" t="s">
        <v>147</v>
      </c>
      <c r="B134" s="20">
        <v>929</v>
      </c>
      <c r="C134" s="21">
        <v>2</v>
      </c>
      <c r="D134" s="22">
        <v>2</v>
      </c>
      <c r="E134" s="22">
        <v>20</v>
      </c>
      <c r="F134" s="23">
        <v>77</v>
      </c>
      <c r="G134" s="22">
        <v>5</v>
      </c>
      <c r="H134" s="24">
        <v>0</v>
      </c>
      <c r="I134" s="37">
        <v>150</v>
      </c>
      <c r="J134" s="82" t="s">
        <v>139</v>
      </c>
      <c r="K134" s="40" t="s">
        <v>102</v>
      </c>
      <c r="L134" s="26">
        <v>37977</v>
      </c>
      <c r="M134" s="19">
        <v>27398.2</v>
      </c>
      <c r="N134" s="19">
        <v>41513.1</v>
      </c>
      <c r="O134" s="19">
        <v>3573</v>
      </c>
      <c r="P134" s="19">
        <v>0</v>
      </c>
      <c r="Q134" s="26">
        <v>0</v>
      </c>
    </row>
    <row r="135" spans="1:21" s="112" customFormat="1" ht="63" x14ac:dyDescent="0.25">
      <c r="A135" s="12" t="s">
        <v>147</v>
      </c>
      <c r="B135" s="123">
        <v>925</v>
      </c>
      <c r="C135" s="127">
        <v>2</v>
      </c>
      <c r="D135" s="128">
        <v>2</v>
      </c>
      <c r="E135" s="128">
        <v>25</v>
      </c>
      <c r="F135" s="123">
        <v>230</v>
      </c>
      <c r="G135" s="128">
        <v>5</v>
      </c>
      <c r="H135" s="129">
        <v>0</v>
      </c>
      <c r="I135" s="95">
        <v>150</v>
      </c>
      <c r="J135" s="83" t="s">
        <v>218</v>
      </c>
      <c r="K135" s="30" t="s">
        <v>100</v>
      </c>
      <c r="L135" s="32">
        <v>0</v>
      </c>
      <c r="M135" s="32">
        <v>0</v>
      </c>
      <c r="N135" s="126">
        <f t="shared" ref="N135" si="40">L135</f>
        <v>0</v>
      </c>
      <c r="O135" s="32">
        <v>0</v>
      </c>
      <c r="P135" s="32">
        <v>0</v>
      </c>
      <c r="Q135" s="32">
        <v>0</v>
      </c>
    </row>
    <row r="136" spans="1:21" s="112" customFormat="1" ht="78.75" x14ac:dyDescent="0.25">
      <c r="A136" s="30" t="s">
        <v>147</v>
      </c>
      <c r="B136" s="123">
        <v>925</v>
      </c>
      <c r="C136" s="127" t="s">
        <v>138</v>
      </c>
      <c r="D136" s="128">
        <v>2</v>
      </c>
      <c r="E136" s="128">
        <v>25</v>
      </c>
      <c r="F136" s="123">
        <v>304</v>
      </c>
      <c r="G136" s="128">
        <v>5</v>
      </c>
      <c r="H136" s="129">
        <v>0</v>
      </c>
      <c r="I136" s="95">
        <v>150</v>
      </c>
      <c r="J136" s="124" t="s">
        <v>236</v>
      </c>
      <c r="K136" s="30" t="s">
        <v>100</v>
      </c>
      <c r="L136" s="32">
        <v>55733.5</v>
      </c>
      <c r="M136" s="32">
        <v>45842</v>
      </c>
      <c r="N136" s="126">
        <f>L136</f>
        <v>55733.5</v>
      </c>
      <c r="O136" s="32">
        <v>57173</v>
      </c>
      <c r="P136" s="32">
        <v>57778.3</v>
      </c>
      <c r="Q136" s="32">
        <v>0</v>
      </c>
    </row>
    <row r="137" spans="1:21" s="112" customFormat="1" ht="63" x14ac:dyDescent="0.25">
      <c r="A137" s="30" t="s">
        <v>147</v>
      </c>
      <c r="B137" s="123">
        <v>921</v>
      </c>
      <c r="C137" s="127">
        <v>2</v>
      </c>
      <c r="D137" s="128">
        <v>2</v>
      </c>
      <c r="E137" s="128">
        <v>25</v>
      </c>
      <c r="F137" s="123">
        <v>497</v>
      </c>
      <c r="G137" s="128">
        <v>5</v>
      </c>
      <c r="H137" s="129">
        <v>0</v>
      </c>
      <c r="I137" s="95">
        <v>150</v>
      </c>
      <c r="J137" s="124" t="s">
        <v>166</v>
      </c>
      <c r="K137" s="30" t="s">
        <v>92</v>
      </c>
      <c r="L137" s="32">
        <v>2422</v>
      </c>
      <c r="M137" s="32">
        <v>2422</v>
      </c>
      <c r="N137" s="126">
        <f>L137</f>
        <v>2422</v>
      </c>
      <c r="O137" s="32">
        <v>781.4</v>
      </c>
      <c r="P137" s="32">
        <v>828.7</v>
      </c>
      <c r="Q137" s="32">
        <v>0</v>
      </c>
    </row>
    <row r="138" spans="1:21" s="112" customFormat="1" ht="47.25" x14ac:dyDescent="0.25">
      <c r="A138" s="30" t="s">
        <v>147</v>
      </c>
      <c r="B138" s="123">
        <v>926</v>
      </c>
      <c r="C138" s="127">
        <v>2</v>
      </c>
      <c r="D138" s="128">
        <v>2</v>
      </c>
      <c r="E138" s="128">
        <v>25</v>
      </c>
      <c r="F138" s="123">
        <v>519</v>
      </c>
      <c r="G138" s="128">
        <v>5</v>
      </c>
      <c r="H138" s="129">
        <v>0</v>
      </c>
      <c r="I138" s="95">
        <v>150</v>
      </c>
      <c r="J138" s="124" t="s">
        <v>219</v>
      </c>
      <c r="K138" s="30" t="s">
        <v>106</v>
      </c>
      <c r="L138" s="32">
        <v>4289.3</v>
      </c>
      <c r="M138" s="32">
        <v>4289.3</v>
      </c>
      <c r="N138" s="126">
        <f>L138</f>
        <v>4289.3</v>
      </c>
      <c r="O138" s="32">
        <v>338.8</v>
      </c>
      <c r="P138" s="32">
        <v>347.6</v>
      </c>
      <c r="Q138" s="32">
        <v>0</v>
      </c>
    </row>
    <row r="139" spans="1:21" s="112" customFormat="1" ht="110.25" x14ac:dyDescent="0.25">
      <c r="A139" s="30" t="s">
        <v>147</v>
      </c>
      <c r="B139" s="123">
        <v>925</v>
      </c>
      <c r="C139" s="127">
        <v>2</v>
      </c>
      <c r="D139" s="128">
        <v>2</v>
      </c>
      <c r="E139" s="128">
        <v>25</v>
      </c>
      <c r="F139" s="123">
        <v>786</v>
      </c>
      <c r="G139" s="128">
        <v>5</v>
      </c>
      <c r="H139" s="129">
        <v>0</v>
      </c>
      <c r="I139" s="95">
        <v>150</v>
      </c>
      <c r="J139" s="124" t="s">
        <v>240</v>
      </c>
      <c r="K139" s="30" t="s">
        <v>100</v>
      </c>
      <c r="L139" s="32">
        <v>1978</v>
      </c>
      <c r="M139" s="32">
        <v>1978</v>
      </c>
      <c r="N139" s="126">
        <f>L139</f>
        <v>1978</v>
      </c>
      <c r="O139" s="32">
        <v>0</v>
      </c>
      <c r="P139" s="32">
        <v>0</v>
      </c>
      <c r="Q139" s="32">
        <v>0</v>
      </c>
    </row>
    <row r="140" spans="1:21" s="112" customFormat="1" ht="31.5" x14ac:dyDescent="0.25">
      <c r="A140" s="30" t="s">
        <v>147</v>
      </c>
      <c r="B140" s="123">
        <v>0</v>
      </c>
      <c r="C140" s="127">
        <v>2</v>
      </c>
      <c r="D140" s="128">
        <v>2</v>
      </c>
      <c r="E140" s="128">
        <v>29</v>
      </c>
      <c r="F140" s="123">
        <v>999</v>
      </c>
      <c r="G140" s="128">
        <v>5</v>
      </c>
      <c r="H140" s="129">
        <v>0</v>
      </c>
      <c r="I140" s="95">
        <v>150</v>
      </c>
      <c r="J140" s="124" t="s">
        <v>105</v>
      </c>
      <c r="K140" s="30"/>
      <c r="L140" s="32">
        <f t="shared" ref="L140:Q140" si="41">SUM(L141:L143)</f>
        <v>17070</v>
      </c>
      <c r="M140" s="32">
        <f t="shared" si="41"/>
        <v>6705.2</v>
      </c>
      <c r="N140" s="32">
        <f t="shared" si="41"/>
        <v>17070</v>
      </c>
      <c r="O140" s="32">
        <f t="shared" si="41"/>
        <v>6508.3</v>
      </c>
      <c r="P140" s="32">
        <f t="shared" si="41"/>
        <v>6988</v>
      </c>
      <c r="Q140" s="32">
        <f t="shared" si="41"/>
        <v>7169.4000000000005</v>
      </c>
    </row>
    <row r="141" spans="1:21" s="112" customFormat="1" ht="31.5" x14ac:dyDescent="0.25">
      <c r="A141" s="4" t="s">
        <v>147</v>
      </c>
      <c r="B141" s="33">
        <v>902</v>
      </c>
      <c r="C141" s="34">
        <v>2</v>
      </c>
      <c r="D141" s="35">
        <v>2</v>
      </c>
      <c r="E141" s="35">
        <v>29</v>
      </c>
      <c r="F141" s="33">
        <v>999</v>
      </c>
      <c r="G141" s="35">
        <v>5</v>
      </c>
      <c r="H141" s="36">
        <v>0</v>
      </c>
      <c r="I141" s="37">
        <v>150</v>
      </c>
      <c r="J141" s="83" t="s">
        <v>105</v>
      </c>
      <c r="K141" s="4" t="s">
        <v>87</v>
      </c>
      <c r="L141" s="5">
        <v>10342.5</v>
      </c>
      <c r="M141" s="5">
        <v>1416.2</v>
      </c>
      <c r="N141" s="19">
        <f>L141</f>
        <v>10342.5</v>
      </c>
      <c r="O141" s="5">
        <v>0</v>
      </c>
      <c r="P141" s="5">
        <v>0</v>
      </c>
      <c r="Q141" s="5">
        <v>0</v>
      </c>
    </row>
    <row r="142" spans="1:21" s="112" customFormat="1" ht="47.25" x14ac:dyDescent="0.25">
      <c r="A142" s="4" t="s">
        <v>147</v>
      </c>
      <c r="B142" s="33">
        <v>925</v>
      </c>
      <c r="C142" s="34">
        <v>2</v>
      </c>
      <c r="D142" s="35">
        <v>2</v>
      </c>
      <c r="E142" s="35">
        <v>29</v>
      </c>
      <c r="F142" s="33">
        <v>999</v>
      </c>
      <c r="G142" s="35">
        <v>5</v>
      </c>
      <c r="H142" s="36">
        <v>0</v>
      </c>
      <c r="I142" s="37">
        <v>150</v>
      </c>
      <c r="J142" s="83" t="s">
        <v>105</v>
      </c>
      <c r="K142" s="4" t="s">
        <v>100</v>
      </c>
      <c r="L142" s="5">
        <v>4188.8999999999996</v>
      </c>
      <c r="M142" s="5">
        <v>3451.7</v>
      </c>
      <c r="N142" s="19">
        <f t="shared" ref="N142:N143" si="42">L142</f>
        <v>4188.8999999999996</v>
      </c>
      <c r="O142" s="5">
        <v>4054</v>
      </c>
      <c r="P142" s="5">
        <v>4533.7</v>
      </c>
      <c r="Q142" s="5">
        <v>4715.1000000000004</v>
      </c>
    </row>
    <row r="143" spans="1:21" s="112" customFormat="1" ht="63" x14ac:dyDescent="0.25">
      <c r="A143" s="4" t="s">
        <v>147</v>
      </c>
      <c r="B143" s="33">
        <v>929</v>
      </c>
      <c r="C143" s="34">
        <v>2</v>
      </c>
      <c r="D143" s="35">
        <v>2</v>
      </c>
      <c r="E143" s="35">
        <v>29</v>
      </c>
      <c r="F143" s="33">
        <v>999</v>
      </c>
      <c r="G143" s="35">
        <v>5</v>
      </c>
      <c r="H143" s="36">
        <v>0</v>
      </c>
      <c r="I143" s="37">
        <v>150</v>
      </c>
      <c r="J143" s="83" t="s">
        <v>105</v>
      </c>
      <c r="K143" s="4" t="s">
        <v>102</v>
      </c>
      <c r="L143" s="19">
        <v>2538.6</v>
      </c>
      <c r="M143" s="19">
        <v>1837.3</v>
      </c>
      <c r="N143" s="19">
        <f t="shared" si="42"/>
        <v>2538.6</v>
      </c>
      <c r="O143" s="19">
        <v>2454.3000000000002</v>
      </c>
      <c r="P143" s="19">
        <v>2454.3000000000002</v>
      </c>
      <c r="Q143" s="19">
        <v>2454.3000000000002</v>
      </c>
    </row>
    <row r="144" spans="1:21" s="110" customFormat="1" ht="31.5" x14ac:dyDescent="0.25">
      <c r="A144" s="27" t="s">
        <v>147</v>
      </c>
      <c r="B144" s="115">
        <v>0</v>
      </c>
      <c r="C144" s="72">
        <v>2</v>
      </c>
      <c r="D144" s="130">
        <v>2</v>
      </c>
      <c r="E144" s="130">
        <v>30</v>
      </c>
      <c r="F144" s="115">
        <v>0</v>
      </c>
      <c r="G144" s="130">
        <v>0</v>
      </c>
      <c r="H144" s="131">
        <v>0</v>
      </c>
      <c r="I144" s="115">
        <v>150</v>
      </c>
      <c r="J144" s="102" t="s">
        <v>107</v>
      </c>
      <c r="K144" s="132"/>
      <c r="L144" s="29">
        <f>L145+L151+L152+L153+L154+L155+L156</f>
        <v>1526865.9000000001</v>
      </c>
      <c r="M144" s="29">
        <f t="shared" ref="M144:Q144" si="43">M145+M151+M152+M153+M154+M155+M156</f>
        <v>1258750.3999999999</v>
      </c>
      <c r="N144" s="29">
        <f t="shared" si="43"/>
        <v>1582510.1</v>
      </c>
      <c r="O144" s="29">
        <f t="shared" si="43"/>
        <v>1762419.2000000004</v>
      </c>
      <c r="P144" s="29">
        <f t="shared" si="43"/>
        <v>1769803.6000000003</v>
      </c>
      <c r="Q144" s="29">
        <f t="shared" si="43"/>
        <v>1803467.2</v>
      </c>
      <c r="R144" s="112"/>
      <c r="S144" s="136"/>
      <c r="T144" s="136"/>
      <c r="U144" s="112"/>
    </row>
    <row r="145" spans="1:21" s="110" customFormat="1" ht="47.25" x14ac:dyDescent="0.25">
      <c r="A145" s="15" t="s">
        <v>147</v>
      </c>
      <c r="B145" s="37">
        <v>0</v>
      </c>
      <c r="C145" s="76">
        <v>2</v>
      </c>
      <c r="D145" s="100">
        <v>2</v>
      </c>
      <c r="E145" s="100">
        <v>30</v>
      </c>
      <c r="F145" s="37">
        <v>24</v>
      </c>
      <c r="G145" s="100">
        <v>5</v>
      </c>
      <c r="H145" s="101">
        <v>0</v>
      </c>
      <c r="I145" s="37">
        <v>150</v>
      </c>
      <c r="J145" s="83" t="s">
        <v>108</v>
      </c>
      <c r="K145" s="4"/>
      <c r="L145" s="5">
        <f t="shared" ref="L145:Q145" si="44">SUM(L146:L150)</f>
        <v>1343862</v>
      </c>
      <c r="M145" s="5">
        <f t="shared" si="44"/>
        <v>1120345</v>
      </c>
      <c r="N145" s="5">
        <f t="shared" si="44"/>
        <v>1373648.5</v>
      </c>
      <c r="O145" s="5">
        <f t="shared" si="44"/>
        <v>1591347.0000000002</v>
      </c>
      <c r="P145" s="5">
        <f t="shared" si="44"/>
        <v>1593113.2000000002</v>
      </c>
      <c r="Q145" s="5">
        <f t="shared" si="44"/>
        <v>1661897.7</v>
      </c>
      <c r="R145" s="112"/>
      <c r="S145" s="112"/>
      <c r="T145" s="112"/>
      <c r="U145" s="112"/>
    </row>
    <row r="146" spans="1:21" s="112" customFormat="1" ht="47.25" x14ac:dyDescent="0.25">
      <c r="A146" s="4" t="s">
        <v>147</v>
      </c>
      <c r="B146" s="33">
        <v>902</v>
      </c>
      <c r="C146" s="34">
        <v>2</v>
      </c>
      <c r="D146" s="35">
        <v>2</v>
      </c>
      <c r="E146" s="35">
        <v>30</v>
      </c>
      <c r="F146" s="33">
        <v>24</v>
      </c>
      <c r="G146" s="35">
        <v>5</v>
      </c>
      <c r="H146" s="36">
        <v>0</v>
      </c>
      <c r="I146" s="37">
        <v>150</v>
      </c>
      <c r="J146" s="83" t="s">
        <v>108</v>
      </c>
      <c r="K146" s="4" t="s">
        <v>87</v>
      </c>
      <c r="L146" s="5">
        <v>85488.1</v>
      </c>
      <c r="M146" s="5">
        <v>29308</v>
      </c>
      <c r="N146" s="5">
        <f>L146</f>
        <v>85488.1</v>
      </c>
      <c r="O146" s="5">
        <v>103762</v>
      </c>
      <c r="P146" s="5">
        <v>26604.6</v>
      </c>
      <c r="Q146" s="5">
        <v>26330.2</v>
      </c>
    </row>
    <row r="147" spans="1:21" s="112" customFormat="1" ht="63" x14ac:dyDescent="0.25">
      <c r="A147" s="4" t="s">
        <v>147</v>
      </c>
      <c r="B147" s="33">
        <v>921</v>
      </c>
      <c r="C147" s="34">
        <v>2</v>
      </c>
      <c r="D147" s="35">
        <v>2</v>
      </c>
      <c r="E147" s="35">
        <v>30</v>
      </c>
      <c r="F147" s="33">
        <v>24</v>
      </c>
      <c r="G147" s="35">
        <v>5</v>
      </c>
      <c r="H147" s="36">
        <v>0</v>
      </c>
      <c r="I147" s="37">
        <v>150</v>
      </c>
      <c r="J147" s="83" t="s">
        <v>108</v>
      </c>
      <c r="K147" s="4" t="s">
        <v>92</v>
      </c>
      <c r="L147" s="5">
        <v>90621.4</v>
      </c>
      <c r="M147" s="5">
        <v>90020.800000000003</v>
      </c>
      <c r="N147" s="5">
        <f>L147</f>
        <v>90621.4</v>
      </c>
      <c r="O147" s="5">
        <v>88128.6</v>
      </c>
      <c r="P147" s="5">
        <v>72027.7</v>
      </c>
      <c r="Q147" s="5">
        <v>68798.2</v>
      </c>
    </row>
    <row r="148" spans="1:21" s="112" customFormat="1" ht="47.25" x14ac:dyDescent="0.25">
      <c r="A148" s="4" t="s">
        <v>147</v>
      </c>
      <c r="B148" s="33">
        <v>925</v>
      </c>
      <c r="C148" s="34">
        <v>2</v>
      </c>
      <c r="D148" s="35">
        <v>2</v>
      </c>
      <c r="E148" s="35">
        <v>30</v>
      </c>
      <c r="F148" s="33">
        <v>24</v>
      </c>
      <c r="G148" s="35">
        <v>5</v>
      </c>
      <c r="H148" s="36">
        <v>0</v>
      </c>
      <c r="I148" s="37">
        <v>150</v>
      </c>
      <c r="J148" s="83" t="s">
        <v>108</v>
      </c>
      <c r="K148" s="4" t="s">
        <v>100</v>
      </c>
      <c r="L148" s="5">
        <v>1167336.3999999999</v>
      </c>
      <c r="M148" s="5">
        <v>1000714</v>
      </c>
      <c r="N148" s="5">
        <v>1197122.8999999999</v>
      </c>
      <c r="O148" s="5">
        <v>1398748.8</v>
      </c>
      <c r="P148" s="5">
        <v>1493756.2</v>
      </c>
      <c r="Q148" s="5">
        <v>1566026.9</v>
      </c>
    </row>
    <row r="149" spans="1:21" s="112" customFormat="1" ht="47.25" x14ac:dyDescent="0.25">
      <c r="A149" s="4" t="s">
        <v>147</v>
      </c>
      <c r="B149" s="33">
        <v>926</v>
      </c>
      <c r="C149" s="34">
        <v>2</v>
      </c>
      <c r="D149" s="35">
        <v>2</v>
      </c>
      <c r="E149" s="35">
        <v>30</v>
      </c>
      <c r="F149" s="33">
        <v>24</v>
      </c>
      <c r="G149" s="35">
        <v>5</v>
      </c>
      <c r="H149" s="36">
        <v>0</v>
      </c>
      <c r="I149" s="37">
        <v>150</v>
      </c>
      <c r="J149" s="83" t="s">
        <v>108</v>
      </c>
      <c r="K149" s="4" t="s">
        <v>106</v>
      </c>
      <c r="L149" s="5">
        <v>41.1</v>
      </c>
      <c r="M149" s="5">
        <v>28.8</v>
      </c>
      <c r="N149" s="5">
        <f t="shared" ref="N149:N150" si="45">L149</f>
        <v>41.1</v>
      </c>
      <c r="O149" s="5">
        <v>76.5</v>
      </c>
      <c r="P149" s="5">
        <v>79.599999999999994</v>
      </c>
      <c r="Q149" s="5">
        <v>82.8</v>
      </c>
    </row>
    <row r="150" spans="1:21" s="112" customFormat="1" ht="63" x14ac:dyDescent="0.25">
      <c r="A150" s="4" t="s">
        <v>147</v>
      </c>
      <c r="B150" s="33">
        <v>929</v>
      </c>
      <c r="C150" s="34">
        <v>2</v>
      </c>
      <c r="D150" s="35">
        <v>2</v>
      </c>
      <c r="E150" s="35">
        <v>30</v>
      </c>
      <c r="F150" s="33">
        <v>24</v>
      </c>
      <c r="G150" s="35">
        <v>5</v>
      </c>
      <c r="H150" s="36">
        <v>0</v>
      </c>
      <c r="I150" s="37">
        <v>150</v>
      </c>
      <c r="J150" s="83" t="s">
        <v>108</v>
      </c>
      <c r="K150" s="4" t="s">
        <v>102</v>
      </c>
      <c r="L150" s="5">
        <v>375</v>
      </c>
      <c r="M150" s="5">
        <v>273.39999999999998</v>
      </c>
      <c r="N150" s="5">
        <f t="shared" si="45"/>
        <v>375</v>
      </c>
      <c r="O150" s="5">
        <v>631.1</v>
      </c>
      <c r="P150" s="5">
        <v>645.1</v>
      </c>
      <c r="Q150" s="5">
        <v>659.6</v>
      </c>
    </row>
    <row r="151" spans="1:21" s="112" customFormat="1" ht="94.5" x14ac:dyDescent="0.25">
      <c r="A151" s="4" t="s">
        <v>147</v>
      </c>
      <c r="B151" s="33">
        <v>925</v>
      </c>
      <c r="C151" s="34">
        <v>2</v>
      </c>
      <c r="D151" s="35">
        <v>2</v>
      </c>
      <c r="E151" s="35">
        <v>30</v>
      </c>
      <c r="F151" s="33">
        <v>29</v>
      </c>
      <c r="G151" s="35">
        <v>5</v>
      </c>
      <c r="H151" s="36">
        <v>0</v>
      </c>
      <c r="I151" s="37">
        <v>150</v>
      </c>
      <c r="J151" s="83" t="s">
        <v>109</v>
      </c>
      <c r="K151" s="4" t="s">
        <v>100</v>
      </c>
      <c r="L151" s="5">
        <v>11408.4</v>
      </c>
      <c r="M151" s="5">
        <v>4493.8</v>
      </c>
      <c r="N151" s="5">
        <f t="shared" ref="N151:N156" si="46">L151</f>
        <v>11408.4</v>
      </c>
      <c r="O151" s="5">
        <v>11033.8</v>
      </c>
      <c r="P151" s="5">
        <v>11033.8</v>
      </c>
      <c r="Q151" s="5">
        <v>11033.8</v>
      </c>
    </row>
    <row r="152" spans="1:21" s="112" customFormat="1" ht="78.75" x14ac:dyDescent="0.25">
      <c r="A152" s="4" t="s">
        <v>147</v>
      </c>
      <c r="B152" s="33">
        <v>921</v>
      </c>
      <c r="C152" s="34">
        <v>2</v>
      </c>
      <c r="D152" s="35">
        <v>2</v>
      </c>
      <c r="E152" s="35">
        <v>35</v>
      </c>
      <c r="F152" s="33">
        <v>82</v>
      </c>
      <c r="G152" s="35">
        <v>5</v>
      </c>
      <c r="H152" s="36">
        <v>0</v>
      </c>
      <c r="I152" s="37">
        <v>150</v>
      </c>
      <c r="J152" s="83" t="s">
        <v>265</v>
      </c>
      <c r="K152" s="4" t="s">
        <v>92</v>
      </c>
      <c r="L152" s="5">
        <v>6191.3</v>
      </c>
      <c r="M152" s="5">
        <v>6191.2</v>
      </c>
      <c r="N152" s="5">
        <f t="shared" si="46"/>
        <v>6191.3</v>
      </c>
      <c r="O152" s="5">
        <v>0</v>
      </c>
      <c r="P152" s="5">
        <v>0</v>
      </c>
      <c r="Q152" s="5">
        <v>0</v>
      </c>
    </row>
    <row r="153" spans="1:21" s="112" customFormat="1" ht="78.75" x14ac:dyDescent="0.25">
      <c r="A153" s="4" t="s">
        <v>147</v>
      </c>
      <c r="B153" s="33">
        <v>902</v>
      </c>
      <c r="C153" s="34">
        <v>2</v>
      </c>
      <c r="D153" s="35">
        <v>2</v>
      </c>
      <c r="E153" s="35">
        <v>35</v>
      </c>
      <c r="F153" s="33">
        <v>120</v>
      </c>
      <c r="G153" s="35">
        <v>5</v>
      </c>
      <c r="H153" s="36">
        <v>0</v>
      </c>
      <c r="I153" s="37">
        <v>150</v>
      </c>
      <c r="J153" s="83" t="s">
        <v>188</v>
      </c>
      <c r="K153" s="4" t="s">
        <v>87</v>
      </c>
      <c r="L153" s="5">
        <v>8.3000000000000007</v>
      </c>
      <c r="M153" s="5">
        <v>8.3000000000000007</v>
      </c>
      <c r="N153" s="5">
        <f t="shared" si="46"/>
        <v>8.3000000000000007</v>
      </c>
      <c r="O153" s="5">
        <v>7.1</v>
      </c>
      <c r="P153" s="5">
        <v>85.9</v>
      </c>
      <c r="Q153" s="5">
        <v>129.19999999999999</v>
      </c>
    </row>
    <row r="154" spans="1:21" s="112" customFormat="1" ht="78.75" x14ac:dyDescent="0.25">
      <c r="A154" s="4" t="s">
        <v>147</v>
      </c>
      <c r="B154" s="33">
        <v>925</v>
      </c>
      <c r="C154" s="34">
        <v>2</v>
      </c>
      <c r="D154" s="35">
        <v>2</v>
      </c>
      <c r="E154" s="35">
        <v>35</v>
      </c>
      <c r="F154" s="33">
        <v>179</v>
      </c>
      <c r="G154" s="35">
        <v>5</v>
      </c>
      <c r="H154" s="36">
        <v>0</v>
      </c>
      <c r="I154" s="37">
        <v>150</v>
      </c>
      <c r="J154" s="83" t="s">
        <v>235</v>
      </c>
      <c r="K154" s="4" t="s">
        <v>100</v>
      </c>
      <c r="L154" s="5">
        <v>6026.1</v>
      </c>
      <c r="M154" s="5">
        <v>5228.2</v>
      </c>
      <c r="N154" s="5">
        <f t="shared" si="46"/>
        <v>6026.1</v>
      </c>
      <c r="O154" s="5">
        <v>0</v>
      </c>
      <c r="P154" s="5">
        <v>0</v>
      </c>
      <c r="Q154" s="5">
        <v>0</v>
      </c>
    </row>
    <row r="155" spans="1:21" s="112" customFormat="1" ht="141.75" x14ac:dyDescent="0.25">
      <c r="A155" s="4" t="s">
        <v>250</v>
      </c>
      <c r="B155" s="33">
        <v>925</v>
      </c>
      <c r="C155" s="34">
        <v>2</v>
      </c>
      <c r="D155" s="35">
        <v>2</v>
      </c>
      <c r="E155" s="35">
        <v>35</v>
      </c>
      <c r="F155" s="33">
        <v>303</v>
      </c>
      <c r="G155" s="35">
        <v>5</v>
      </c>
      <c r="H155" s="36">
        <v>0</v>
      </c>
      <c r="I155" s="33">
        <v>150</v>
      </c>
      <c r="J155" s="83" t="s">
        <v>234</v>
      </c>
      <c r="K155" s="4" t="s">
        <v>100</v>
      </c>
      <c r="L155" s="5">
        <v>44124.800000000003</v>
      </c>
      <c r="M155" s="5">
        <v>50752</v>
      </c>
      <c r="N155" s="5">
        <v>69982.5</v>
      </c>
      <c r="O155" s="5">
        <v>37497.599999999999</v>
      </c>
      <c r="P155" s="5">
        <v>37497.599999999999</v>
      </c>
      <c r="Q155" s="5">
        <v>0</v>
      </c>
    </row>
    <row r="156" spans="1:21" s="112" customFormat="1" ht="31.5" x14ac:dyDescent="0.25">
      <c r="A156" s="4" t="s">
        <v>147</v>
      </c>
      <c r="B156" s="33">
        <v>902</v>
      </c>
      <c r="C156" s="34">
        <v>2</v>
      </c>
      <c r="D156" s="35">
        <v>2</v>
      </c>
      <c r="E156" s="35">
        <v>36</v>
      </c>
      <c r="F156" s="33">
        <v>900</v>
      </c>
      <c r="G156" s="35">
        <v>5</v>
      </c>
      <c r="H156" s="36">
        <v>0</v>
      </c>
      <c r="I156" s="37">
        <v>150</v>
      </c>
      <c r="J156" s="83" t="s">
        <v>220</v>
      </c>
      <c r="K156" s="4" t="s">
        <v>87</v>
      </c>
      <c r="L156" s="5">
        <v>115245</v>
      </c>
      <c r="M156" s="5">
        <v>71731.899999999994</v>
      </c>
      <c r="N156" s="5">
        <f t="shared" si="46"/>
        <v>115245</v>
      </c>
      <c r="O156" s="5">
        <v>122533.7</v>
      </c>
      <c r="P156" s="5">
        <v>128073.1</v>
      </c>
      <c r="Q156" s="5">
        <v>130406.5</v>
      </c>
    </row>
    <row r="157" spans="1:21" s="110" customFormat="1" x14ac:dyDescent="0.25">
      <c r="A157" s="27" t="s">
        <v>147</v>
      </c>
      <c r="B157" s="91">
        <v>0</v>
      </c>
      <c r="C157" s="92">
        <v>2</v>
      </c>
      <c r="D157" s="93">
        <v>2</v>
      </c>
      <c r="E157" s="93">
        <v>40</v>
      </c>
      <c r="F157" s="91">
        <v>0</v>
      </c>
      <c r="G157" s="93">
        <v>0</v>
      </c>
      <c r="H157" s="94">
        <v>0</v>
      </c>
      <c r="I157" s="91">
        <v>150</v>
      </c>
      <c r="J157" s="102" t="s">
        <v>110</v>
      </c>
      <c r="K157" s="27"/>
      <c r="L157" s="29">
        <f t="shared" ref="L157:Q157" si="47">L158+L164+L165+L163</f>
        <v>23944.300000000003</v>
      </c>
      <c r="M157" s="29">
        <f t="shared" si="47"/>
        <v>21123.7</v>
      </c>
      <c r="N157" s="29">
        <f>N158+N164+N165+N163</f>
        <v>24567.200000000004</v>
      </c>
      <c r="O157" s="29">
        <f t="shared" si="47"/>
        <v>1746.7</v>
      </c>
      <c r="P157" s="29">
        <f t="shared" si="47"/>
        <v>0</v>
      </c>
      <c r="Q157" s="29">
        <f t="shared" si="47"/>
        <v>0</v>
      </c>
      <c r="R157" s="112"/>
    </row>
    <row r="158" spans="1:21" s="110" customFormat="1" ht="78.75" x14ac:dyDescent="0.25">
      <c r="A158" s="15" t="s">
        <v>147</v>
      </c>
      <c r="B158" s="25">
        <v>0</v>
      </c>
      <c r="C158" s="109">
        <v>2</v>
      </c>
      <c r="D158" s="38">
        <v>2</v>
      </c>
      <c r="E158" s="38">
        <v>40</v>
      </c>
      <c r="F158" s="25">
        <v>14</v>
      </c>
      <c r="G158" s="38">
        <v>5</v>
      </c>
      <c r="H158" s="39">
        <v>0</v>
      </c>
      <c r="I158" s="25">
        <v>150</v>
      </c>
      <c r="J158" s="82" t="s">
        <v>111</v>
      </c>
      <c r="K158" s="15"/>
      <c r="L158" s="17">
        <f>SUM(L159:L162)</f>
        <v>17424.300000000003</v>
      </c>
      <c r="M158" s="17">
        <f t="shared" ref="M158:Q158" si="48">SUM(M159:M162)</f>
        <v>14460.5</v>
      </c>
      <c r="N158" s="17">
        <f>SUM(N159:N162)</f>
        <v>17474.300000000003</v>
      </c>
      <c r="O158" s="17">
        <f>SUM(O159:O162)</f>
        <v>1746.7</v>
      </c>
      <c r="P158" s="17">
        <f t="shared" si="48"/>
        <v>0</v>
      </c>
      <c r="Q158" s="17">
        <f t="shared" si="48"/>
        <v>0</v>
      </c>
    </row>
    <row r="159" spans="1:21" s="110" customFormat="1" ht="78.75" x14ac:dyDescent="0.25">
      <c r="A159" s="15" t="s">
        <v>147</v>
      </c>
      <c r="B159" s="25">
        <v>902</v>
      </c>
      <c r="C159" s="109">
        <v>2</v>
      </c>
      <c r="D159" s="38">
        <v>2</v>
      </c>
      <c r="E159" s="38">
        <v>40</v>
      </c>
      <c r="F159" s="25">
        <v>14</v>
      </c>
      <c r="G159" s="38">
        <v>5</v>
      </c>
      <c r="H159" s="39">
        <v>0</v>
      </c>
      <c r="I159" s="25">
        <v>150</v>
      </c>
      <c r="J159" s="82" t="s">
        <v>111</v>
      </c>
      <c r="K159" s="4" t="s">
        <v>87</v>
      </c>
      <c r="L159" s="17">
        <v>10944.2</v>
      </c>
      <c r="M159" s="17">
        <v>9372.2000000000007</v>
      </c>
      <c r="N159" s="17">
        <f>L159</f>
        <v>10944.2</v>
      </c>
      <c r="O159" s="17">
        <v>834</v>
      </c>
      <c r="P159" s="17">
        <v>0</v>
      </c>
      <c r="Q159" s="17">
        <v>0</v>
      </c>
    </row>
    <row r="160" spans="1:21" s="110" customFormat="1" ht="78.75" x14ac:dyDescent="0.25">
      <c r="A160" s="15" t="s">
        <v>147</v>
      </c>
      <c r="B160" s="25">
        <v>910</v>
      </c>
      <c r="C160" s="109">
        <v>2</v>
      </c>
      <c r="D160" s="38">
        <v>2</v>
      </c>
      <c r="E160" s="38">
        <v>40</v>
      </c>
      <c r="F160" s="25">
        <v>14</v>
      </c>
      <c r="G160" s="38">
        <v>5</v>
      </c>
      <c r="H160" s="39">
        <v>0</v>
      </c>
      <c r="I160" s="25">
        <v>150</v>
      </c>
      <c r="J160" s="82" t="s">
        <v>111</v>
      </c>
      <c r="K160" s="15" t="s">
        <v>114</v>
      </c>
      <c r="L160" s="17">
        <v>793.1</v>
      </c>
      <c r="M160" s="17">
        <v>822.9</v>
      </c>
      <c r="N160" s="17">
        <v>843.1</v>
      </c>
      <c r="O160" s="17">
        <v>912.7</v>
      </c>
      <c r="P160" s="17">
        <v>0</v>
      </c>
      <c r="Q160" s="17">
        <v>0</v>
      </c>
    </row>
    <row r="161" spans="1:18" s="110" customFormat="1" ht="78.75" x14ac:dyDescent="0.25">
      <c r="A161" s="15" t="s">
        <v>147</v>
      </c>
      <c r="B161" s="20">
        <v>920</v>
      </c>
      <c r="C161" s="21">
        <v>2</v>
      </c>
      <c r="D161" s="22">
        <v>2</v>
      </c>
      <c r="E161" s="22">
        <v>40</v>
      </c>
      <c r="F161" s="23">
        <v>14</v>
      </c>
      <c r="G161" s="22">
        <v>5</v>
      </c>
      <c r="H161" s="24">
        <v>0</v>
      </c>
      <c r="I161" s="25">
        <v>150</v>
      </c>
      <c r="J161" s="82" t="s">
        <v>111</v>
      </c>
      <c r="K161" s="15" t="s">
        <v>115</v>
      </c>
      <c r="L161" s="17">
        <v>5152</v>
      </c>
      <c r="M161" s="5">
        <v>3864.1</v>
      </c>
      <c r="N161" s="17">
        <f t="shared" ref="N161:N162" si="49">L161</f>
        <v>5152</v>
      </c>
      <c r="O161" s="17">
        <v>0</v>
      </c>
      <c r="P161" s="17">
        <v>0</v>
      </c>
      <c r="Q161" s="17">
        <v>0</v>
      </c>
    </row>
    <row r="162" spans="1:18" s="110" customFormat="1" ht="78.75" x14ac:dyDescent="0.25">
      <c r="A162" s="15" t="s">
        <v>147</v>
      </c>
      <c r="B162" s="20">
        <v>934</v>
      </c>
      <c r="C162" s="21">
        <v>2</v>
      </c>
      <c r="D162" s="22">
        <v>2</v>
      </c>
      <c r="E162" s="22">
        <v>40</v>
      </c>
      <c r="F162" s="23">
        <v>14</v>
      </c>
      <c r="G162" s="22">
        <v>5</v>
      </c>
      <c r="H162" s="24">
        <v>0</v>
      </c>
      <c r="I162" s="25">
        <v>150</v>
      </c>
      <c r="J162" s="82" t="s">
        <v>111</v>
      </c>
      <c r="K162" s="15" t="s">
        <v>127</v>
      </c>
      <c r="L162" s="17">
        <v>535</v>
      </c>
      <c r="M162" s="17">
        <v>401.3</v>
      </c>
      <c r="N162" s="17">
        <f t="shared" si="49"/>
        <v>535</v>
      </c>
      <c r="O162" s="17">
        <v>0</v>
      </c>
      <c r="P162" s="17">
        <v>0</v>
      </c>
      <c r="Q162" s="17">
        <v>0</v>
      </c>
    </row>
    <row r="163" spans="1:18" s="110" customFormat="1" ht="189" x14ac:dyDescent="0.25">
      <c r="A163" s="15" t="s">
        <v>147</v>
      </c>
      <c r="B163" s="20">
        <v>925</v>
      </c>
      <c r="C163" s="21">
        <v>2</v>
      </c>
      <c r="D163" s="22">
        <v>2</v>
      </c>
      <c r="E163" s="22">
        <v>45</v>
      </c>
      <c r="F163" s="23">
        <v>50</v>
      </c>
      <c r="G163" s="22">
        <v>5</v>
      </c>
      <c r="H163" s="24">
        <v>0</v>
      </c>
      <c r="I163" s="25">
        <v>150</v>
      </c>
      <c r="J163" s="82" t="s">
        <v>266</v>
      </c>
      <c r="K163" s="15" t="s">
        <v>100</v>
      </c>
      <c r="L163" s="17">
        <v>0</v>
      </c>
      <c r="M163" s="17">
        <v>143.19999999999999</v>
      </c>
      <c r="N163" s="17">
        <v>572.9</v>
      </c>
      <c r="O163" s="17">
        <v>0</v>
      </c>
      <c r="P163" s="17">
        <v>0</v>
      </c>
      <c r="Q163" s="17">
        <v>0</v>
      </c>
    </row>
    <row r="164" spans="1:18" s="112" customFormat="1" ht="47.25" x14ac:dyDescent="0.25">
      <c r="A164" s="15" t="s">
        <v>147</v>
      </c>
      <c r="B164" s="20">
        <v>925</v>
      </c>
      <c r="C164" s="21">
        <v>2</v>
      </c>
      <c r="D164" s="22">
        <v>2</v>
      </c>
      <c r="E164" s="22">
        <v>49</v>
      </c>
      <c r="F164" s="23">
        <v>999</v>
      </c>
      <c r="G164" s="22">
        <v>5</v>
      </c>
      <c r="H164" s="24">
        <v>0</v>
      </c>
      <c r="I164" s="25">
        <v>150</v>
      </c>
      <c r="J164" s="82" t="s">
        <v>112</v>
      </c>
      <c r="K164" s="15" t="s">
        <v>100</v>
      </c>
      <c r="L164" s="17">
        <v>6320</v>
      </c>
      <c r="M164" s="17">
        <v>6320</v>
      </c>
      <c r="N164" s="17">
        <f>L164</f>
        <v>6320</v>
      </c>
      <c r="O164" s="17">
        <v>0</v>
      </c>
      <c r="P164" s="17">
        <v>0</v>
      </c>
      <c r="Q164" s="17">
        <v>0</v>
      </c>
      <c r="R164" s="110"/>
    </row>
    <row r="165" spans="1:18" s="112" customFormat="1" ht="47.25" x14ac:dyDescent="0.25">
      <c r="A165" s="15" t="s">
        <v>147</v>
      </c>
      <c r="B165" s="20">
        <v>926</v>
      </c>
      <c r="C165" s="21">
        <v>2</v>
      </c>
      <c r="D165" s="22">
        <v>2</v>
      </c>
      <c r="E165" s="22">
        <v>49</v>
      </c>
      <c r="F165" s="23">
        <v>999</v>
      </c>
      <c r="G165" s="22">
        <v>5</v>
      </c>
      <c r="H165" s="24">
        <v>0</v>
      </c>
      <c r="I165" s="25">
        <v>150</v>
      </c>
      <c r="J165" s="82" t="s">
        <v>112</v>
      </c>
      <c r="K165" s="4" t="s">
        <v>106</v>
      </c>
      <c r="L165" s="17">
        <v>200</v>
      </c>
      <c r="M165" s="17">
        <v>200</v>
      </c>
      <c r="N165" s="17">
        <v>200</v>
      </c>
      <c r="O165" s="17"/>
      <c r="P165" s="17"/>
      <c r="Q165" s="17"/>
    </row>
    <row r="166" spans="1:18" s="112" customFormat="1" ht="47.25" outlineLevel="1" x14ac:dyDescent="0.25">
      <c r="A166" s="27" t="s">
        <v>147</v>
      </c>
      <c r="B166" s="59">
        <v>0</v>
      </c>
      <c r="C166" s="60">
        <v>2</v>
      </c>
      <c r="D166" s="61">
        <v>4</v>
      </c>
      <c r="E166" s="61">
        <v>5</v>
      </c>
      <c r="F166" s="62">
        <v>0</v>
      </c>
      <c r="G166" s="61">
        <v>5</v>
      </c>
      <c r="H166" s="63">
        <v>0</v>
      </c>
      <c r="I166" s="91">
        <v>150</v>
      </c>
      <c r="J166" s="102" t="s">
        <v>221</v>
      </c>
      <c r="K166" s="27"/>
      <c r="L166" s="29">
        <f>L167</f>
        <v>0</v>
      </c>
      <c r="M166" s="29">
        <f t="shared" ref="M166:Q166" si="50">M167</f>
        <v>0</v>
      </c>
      <c r="N166" s="29">
        <f t="shared" si="50"/>
        <v>0</v>
      </c>
      <c r="O166" s="29">
        <f t="shared" si="50"/>
        <v>0</v>
      </c>
      <c r="P166" s="29">
        <f t="shared" si="50"/>
        <v>0</v>
      </c>
      <c r="Q166" s="29">
        <f t="shared" si="50"/>
        <v>0</v>
      </c>
    </row>
    <row r="167" spans="1:18" s="112" customFormat="1" ht="47.25" outlineLevel="1" x14ac:dyDescent="0.25">
      <c r="A167" s="15" t="s">
        <v>147</v>
      </c>
      <c r="B167" s="20">
        <v>934</v>
      </c>
      <c r="C167" s="21">
        <v>2</v>
      </c>
      <c r="D167" s="22">
        <v>4</v>
      </c>
      <c r="E167" s="22">
        <v>5</v>
      </c>
      <c r="F167" s="23">
        <v>0</v>
      </c>
      <c r="G167" s="22">
        <v>5</v>
      </c>
      <c r="H167" s="24">
        <v>0</v>
      </c>
      <c r="I167" s="25">
        <v>150</v>
      </c>
      <c r="J167" s="82" t="s">
        <v>237</v>
      </c>
      <c r="K167" s="15" t="s">
        <v>127</v>
      </c>
      <c r="L167" s="17">
        <v>0</v>
      </c>
      <c r="M167" s="17">
        <v>0</v>
      </c>
      <c r="N167" s="17">
        <v>0</v>
      </c>
      <c r="O167" s="17"/>
      <c r="P167" s="17"/>
      <c r="Q167" s="17"/>
    </row>
    <row r="168" spans="1:18" s="113" customFormat="1" x14ac:dyDescent="0.25">
      <c r="A168" s="27" t="s">
        <v>147</v>
      </c>
      <c r="B168" s="59">
        <v>0</v>
      </c>
      <c r="C168" s="60">
        <v>2</v>
      </c>
      <c r="D168" s="61">
        <v>7</v>
      </c>
      <c r="E168" s="61">
        <v>0</v>
      </c>
      <c r="F168" s="62">
        <v>0</v>
      </c>
      <c r="G168" s="61">
        <v>0</v>
      </c>
      <c r="H168" s="63">
        <v>0</v>
      </c>
      <c r="I168" s="59">
        <v>0</v>
      </c>
      <c r="J168" s="102" t="s">
        <v>189</v>
      </c>
      <c r="K168" s="27"/>
      <c r="L168" s="29">
        <f t="shared" ref="L168:Q168" si="51">L169</f>
        <v>0</v>
      </c>
      <c r="M168" s="29">
        <f t="shared" si="51"/>
        <v>726.6</v>
      </c>
      <c r="N168" s="29">
        <f>N169</f>
        <v>726.6</v>
      </c>
      <c r="O168" s="29">
        <f t="shared" si="51"/>
        <v>0</v>
      </c>
      <c r="P168" s="29">
        <f t="shared" si="51"/>
        <v>0</v>
      </c>
      <c r="Q168" s="29">
        <f t="shared" si="51"/>
        <v>0</v>
      </c>
      <c r="R168" s="112"/>
    </row>
    <row r="169" spans="1:18" s="112" customFormat="1" ht="47.25" x14ac:dyDescent="0.25">
      <c r="A169" s="15" t="s">
        <v>147</v>
      </c>
      <c r="B169" s="20">
        <v>925</v>
      </c>
      <c r="C169" s="21">
        <v>2</v>
      </c>
      <c r="D169" s="22">
        <v>7</v>
      </c>
      <c r="E169" s="22">
        <v>5</v>
      </c>
      <c r="F169" s="23">
        <v>30</v>
      </c>
      <c r="G169" s="22">
        <v>5</v>
      </c>
      <c r="H169" s="24">
        <v>0</v>
      </c>
      <c r="I169" s="20">
        <v>150</v>
      </c>
      <c r="J169" s="82" t="s">
        <v>132</v>
      </c>
      <c r="K169" s="15" t="s">
        <v>100</v>
      </c>
      <c r="L169" s="17">
        <v>0</v>
      </c>
      <c r="M169" s="17">
        <v>726.6</v>
      </c>
      <c r="N169" s="17">
        <v>726.6</v>
      </c>
      <c r="O169" s="17">
        <v>0</v>
      </c>
      <c r="P169" s="17">
        <v>0</v>
      </c>
      <c r="Q169" s="17">
        <v>0</v>
      </c>
      <c r="R169" s="113"/>
    </row>
    <row r="170" spans="1:18" s="113" customFormat="1" ht="94.5" x14ac:dyDescent="0.25">
      <c r="A170" s="102" t="s">
        <v>147</v>
      </c>
      <c r="B170" s="59">
        <v>0</v>
      </c>
      <c r="C170" s="60">
        <v>2</v>
      </c>
      <c r="D170" s="61">
        <v>18</v>
      </c>
      <c r="E170" s="61">
        <v>0</v>
      </c>
      <c r="F170" s="62">
        <v>0</v>
      </c>
      <c r="G170" s="61">
        <v>0</v>
      </c>
      <c r="H170" s="63">
        <v>0</v>
      </c>
      <c r="I170" s="59">
        <v>150</v>
      </c>
      <c r="J170" s="102" t="s">
        <v>267</v>
      </c>
      <c r="K170" s="27"/>
      <c r="L170" s="29">
        <f>SUM(L171:L176)</f>
        <v>27701.4</v>
      </c>
      <c r="M170" s="29">
        <f>SUM(M171:M176)</f>
        <v>27716.9</v>
      </c>
      <c r="N170" s="29">
        <f>SUM(N171:N176)</f>
        <v>27701.4</v>
      </c>
      <c r="O170" s="29">
        <f>SUM(O171:O176)</f>
        <v>0</v>
      </c>
      <c r="P170" s="29">
        <f>SUM(P172:P176)</f>
        <v>0</v>
      </c>
      <c r="Q170" s="29">
        <f>SUM(Q171:Q176)</f>
        <v>0</v>
      </c>
      <c r="R170" s="112"/>
    </row>
    <row r="171" spans="1:18" s="113" customFormat="1" ht="47.25" x14ac:dyDescent="0.25">
      <c r="A171" s="82" t="s">
        <v>147</v>
      </c>
      <c r="B171" s="20">
        <v>902</v>
      </c>
      <c r="C171" s="21">
        <v>2</v>
      </c>
      <c r="D171" s="22">
        <v>18</v>
      </c>
      <c r="E171" s="22">
        <v>5</v>
      </c>
      <c r="F171" s="23">
        <v>10</v>
      </c>
      <c r="G171" s="22">
        <v>5</v>
      </c>
      <c r="H171" s="24">
        <v>0</v>
      </c>
      <c r="I171" s="20">
        <v>150</v>
      </c>
      <c r="J171" s="82" t="s">
        <v>133</v>
      </c>
      <c r="K171" s="15" t="s">
        <v>87</v>
      </c>
      <c r="L171" s="17">
        <v>1085.7</v>
      </c>
      <c r="M171" s="17">
        <v>1085.7</v>
      </c>
      <c r="N171" s="17">
        <f>L171</f>
        <v>1085.7</v>
      </c>
      <c r="O171" s="17">
        <v>0</v>
      </c>
      <c r="P171" s="17">
        <v>0</v>
      </c>
      <c r="Q171" s="17">
        <v>0</v>
      </c>
    </row>
    <row r="172" spans="1:18" s="112" customFormat="1" ht="47.25" x14ac:dyDescent="0.25">
      <c r="A172" s="82" t="s">
        <v>147</v>
      </c>
      <c r="B172" s="20">
        <v>925</v>
      </c>
      <c r="C172" s="21">
        <v>2</v>
      </c>
      <c r="D172" s="22">
        <v>18</v>
      </c>
      <c r="E172" s="22">
        <v>5</v>
      </c>
      <c r="F172" s="23">
        <v>10</v>
      </c>
      <c r="G172" s="22">
        <v>5</v>
      </c>
      <c r="H172" s="24">
        <v>0</v>
      </c>
      <c r="I172" s="20">
        <v>150</v>
      </c>
      <c r="J172" s="82" t="s">
        <v>133</v>
      </c>
      <c r="K172" s="15" t="s">
        <v>100</v>
      </c>
      <c r="L172" s="17">
        <v>18461.400000000001</v>
      </c>
      <c r="M172" s="17">
        <v>18476.900000000001</v>
      </c>
      <c r="N172" s="17">
        <f t="shared" ref="N172:N176" si="52">L172</f>
        <v>18461.400000000001</v>
      </c>
      <c r="O172" s="17">
        <v>0</v>
      </c>
      <c r="P172" s="17">
        <v>0</v>
      </c>
      <c r="Q172" s="17">
        <v>0</v>
      </c>
      <c r="R172" s="113"/>
    </row>
    <row r="173" spans="1:18" s="112" customFormat="1" ht="47.25" x14ac:dyDescent="0.25">
      <c r="A173" s="82" t="s">
        <v>147</v>
      </c>
      <c r="B173" s="20">
        <v>926</v>
      </c>
      <c r="C173" s="21">
        <v>2</v>
      </c>
      <c r="D173" s="22">
        <v>18</v>
      </c>
      <c r="E173" s="22">
        <v>5</v>
      </c>
      <c r="F173" s="23">
        <v>10</v>
      </c>
      <c r="G173" s="22">
        <v>5</v>
      </c>
      <c r="H173" s="24">
        <v>0</v>
      </c>
      <c r="I173" s="20">
        <v>150</v>
      </c>
      <c r="J173" s="82" t="s">
        <v>133</v>
      </c>
      <c r="K173" s="4" t="s">
        <v>106</v>
      </c>
      <c r="L173" s="17">
        <v>1.8</v>
      </c>
      <c r="M173" s="17">
        <v>1.8</v>
      </c>
      <c r="N173" s="17">
        <f t="shared" si="52"/>
        <v>1.8</v>
      </c>
      <c r="O173" s="17"/>
      <c r="P173" s="17"/>
      <c r="Q173" s="17"/>
    </row>
    <row r="174" spans="1:18" s="112" customFormat="1" ht="47.25" x14ac:dyDescent="0.25">
      <c r="A174" s="83" t="s">
        <v>147</v>
      </c>
      <c r="B174" s="42">
        <v>925</v>
      </c>
      <c r="C174" s="43">
        <v>2</v>
      </c>
      <c r="D174" s="44">
        <v>18</v>
      </c>
      <c r="E174" s="44">
        <v>5</v>
      </c>
      <c r="F174" s="45">
        <v>20</v>
      </c>
      <c r="G174" s="44">
        <v>5</v>
      </c>
      <c r="H174" s="46">
        <v>0</v>
      </c>
      <c r="I174" s="42">
        <v>150</v>
      </c>
      <c r="J174" s="83" t="s">
        <v>167</v>
      </c>
      <c r="K174" s="4" t="s">
        <v>100</v>
      </c>
      <c r="L174" s="5">
        <v>7369.6</v>
      </c>
      <c r="M174" s="5">
        <v>7369.6</v>
      </c>
      <c r="N174" s="17">
        <f t="shared" si="52"/>
        <v>7369.6</v>
      </c>
      <c r="O174" s="5">
        <v>0</v>
      </c>
      <c r="P174" s="5">
        <v>0</v>
      </c>
      <c r="Q174" s="5">
        <v>0</v>
      </c>
    </row>
    <row r="175" spans="1:18" s="112" customFormat="1" ht="47.25" x14ac:dyDescent="0.25">
      <c r="A175" s="82" t="s">
        <v>147</v>
      </c>
      <c r="B175" s="20">
        <v>926</v>
      </c>
      <c r="C175" s="21">
        <v>2</v>
      </c>
      <c r="D175" s="22">
        <v>18</v>
      </c>
      <c r="E175" s="22">
        <v>5</v>
      </c>
      <c r="F175" s="23">
        <v>20</v>
      </c>
      <c r="G175" s="22">
        <v>5</v>
      </c>
      <c r="H175" s="24">
        <v>0</v>
      </c>
      <c r="I175" s="20">
        <v>150</v>
      </c>
      <c r="J175" s="82" t="s">
        <v>167</v>
      </c>
      <c r="K175" s="4" t="s">
        <v>106</v>
      </c>
      <c r="L175" s="17">
        <v>22.4</v>
      </c>
      <c r="M175" s="17">
        <v>22.4</v>
      </c>
      <c r="N175" s="17">
        <f t="shared" si="52"/>
        <v>22.4</v>
      </c>
      <c r="O175" s="17">
        <v>0</v>
      </c>
      <c r="P175" s="17">
        <v>0</v>
      </c>
      <c r="Q175" s="17">
        <v>0</v>
      </c>
    </row>
    <row r="176" spans="1:18" s="112" customFormat="1" ht="63" x14ac:dyDescent="0.25">
      <c r="A176" s="82" t="s">
        <v>147</v>
      </c>
      <c r="B176" s="20">
        <v>929</v>
      </c>
      <c r="C176" s="21">
        <v>2</v>
      </c>
      <c r="D176" s="22">
        <v>18</v>
      </c>
      <c r="E176" s="22">
        <v>5</v>
      </c>
      <c r="F176" s="23">
        <v>20</v>
      </c>
      <c r="G176" s="22">
        <v>5</v>
      </c>
      <c r="H176" s="24">
        <v>0</v>
      </c>
      <c r="I176" s="20">
        <v>150</v>
      </c>
      <c r="J176" s="82" t="s">
        <v>167</v>
      </c>
      <c r="K176" s="4" t="s">
        <v>102</v>
      </c>
      <c r="L176" s="17">
        <v>760.5</v>
      </c>
      <c r="M176" s="17">
        <v>760.5</v>
      </c>
      <c r="N176" s="17">
        <f t="shared" si="52"/>
        <v>760.5</v>
      </c>
      <c r="O176" s="17">
        <v>0</v>
      </c>
      <c r="P176" s="17">
        <v>0</v>
      </c>
      <c r="Q176" s="17">
        <v>0</v>
      </c>
    </row>
    <row r="177" spans="1:18" s="112" customFormat="1" ht="63" x14ac:dyDescent="0.25">
      <c r="A177" s="27" t="s">
        <v>147</v>
      </c>
      <c r="B177" s="91">
        <v>0</v>
      </c>
      <c r="C177" s="92">
        <v>2</v>
      </c>
      <c r="D177" s="93">
        <v>19</v>
      </c>
      <c r="E177" s="93">
        <v>0</v>
      </c>
      <c r="F177" s="91">
        <v>0</v>
      </c>
      <c r="G177" s="93">
        <v>0</v>
      </c>
      <c r="H177" s="94">
        <v>0</v>
      </c>
      <c r="I177" s="91">
        <v>0</v>
      </c>
      <c r="J177" s="102" t="s">
        <v>113</v>
      </c>
      <c r="K177" s="27"/>
      <c r="L177" s="29">
        <f>L178+L180+L181+L179</f>
        <v>-17766.599999999999</v>
      </c>
      <c r="M177" s="29">
        <f t="shared" ref="M177:Q177" si="53">M178+M180+M181+M179</f>
        <v>-17766.599999999999</v>
      </c>
      <c r="N177" s="29">
        <f t="shared" si="53"/>
        <v>-17766.599999999999</v>
      </c>
      <c r="O177" s="29">
        <f t="shared" si="53"/>
        <v>0</v>
      </c>
      <c r="P177" s="29">
        <f t="shared" si="53"/>
        <v>0</v>
      </c>
      <c r="Q177" s="29">
        <f t="shared" si="53"/>
        <v>0</v>
      </c>
    </row>
    <row r="178" spans="1:18" s="114" customFormat="1" ht="78.75" x14ac:dyDescent="0.25">
      <c r="A178" s="49" t="s">
        <v>250</v>
      </c>
      <c r="B178" s="50">
        <v>925</v>
      </c>
      <c r="C178" s="51">
        <v>2</v>
      </c>
      <c r="D178" s="52">
        <v>19</v>
      </c>
      <c r="E178" s="52">
        <v>25</v>
      </c>
      <c r="F178" s="50">
        <v>304</v>
      </c>
      <c r="G178" s="52">
        <v>5</v>
      </c>
      <c r="H178" s="53">
        <v>0</v>
      </c>
      <c r="I178" s="50">
        <v>150</v>
      </c>
      <c r="J178" s="103" t="s">
        <v>213</v>
      </c>
      <c r="K178" s="49" t="s">
        <v>100</v>
      </c>
      <c r="L178" s="5">
        <v>-9915.2999999999993</v>
      </c>
      <c r="M178" s="5">
        <v>-9915.2999999999993</v>
      </c>
      <c r="N178" s="54">
        <f>L178</f>
        <v>-9915.2999999999993</v>
      </c>
      <c r="O178" s="104">
        <v>0</v>
      </c>
      <c r="P178" s="104">
        <v>0</v>
      </c>
      <c r="Q178" s="104">
        <v>0</v>
      </c>
    </row>
    <row r="179" spans="1:18" s="114" customFormat="1" ht="94.5" x14ac:dyDescent="0.25">
      <c r="A179" s="49" t="s">
        <v>250</v>
      </c>
      <c r="B179" s="50">
        <v>925</v>
      </c>
      <c r="C179" s="51">
        <v>2</v>
      </c>
      <c r="D179" s="52">
        <v>19</v>
      </c>
      <c r="E179" s="52">
        <v>35</v>
      </c>
      <c r="F179" s="50">
        <v>179</v>
      </c>
      <c r="G179" s="52">
        <v>5</v>
      </c>
      <c r="H179" s="53">
        <v>0</v>
      </c>
      <c r="I179" s="50">
        <v>150</v>
      </c>
      <c r="J179" s="103" t="s">
        <v>268</v>
      </c>
      <c r="K179" s="49" t="s">
        <v>100</v>
      </c>
      <c r="L179" s="5">
        <v>-69.900000000000006</v>
      </c>
      <c r="M179" s="5">
        <v>-69.900000000000006</v>
      </c>
      <c r="N179" s="54">
        <f t="shared" ref="N179:N185" si="54">L179</f>
        <v>-69.900000000000006</v>
      </c>
      <c r="O179" s="104">
        <v>0</v>
      </c>
      <c r="P179" s="104">
        <v>0</v>
      </c>
      <c r="Q179" s="104">
        <v>0</v>
      </c>
    </row>
    <row r="180" spans="1:18" s="114" customFormat="1" ht="147" customHeight="1" x14ac:dyDescent="0.25">
      <c r="A180" s="49" t="s">
        <v>250</v>
      </c>
      <c r="B180" s="50">
        <v>925</v>
      </c>
      <c r="C180" s="51">
        <v>2</v>
      </c>
      <c r="D180" s="52">
        <v>19</v>
      </c>
      <c r="E180" s="52">
        <v>35</v>
      </c>
      <c r="F180" s="50">
        <v>303</v>
      </c>
      <c r="G180" s="52">
        <v>5</v>
      </c>
      <c r="H180" s="53">
        <v>0</v>
      </c>
      <c r="I180" s="50">
        <v>150</v>
      </c>
      <c r="J180" s="103" t="s">
        <v>269</v>
      </c>
      <c r="K180" s="49" t="s">
        <v>100</v>
      </c>
      <c r="L180" s="5">
        <v>-1735.4</v>
      </c>
      <c r="M180" s="5">
        <v>-1735.4</v>
      </c>
      <c r="N180" s="54">
        <f t="shared" si="54"/>
        <v>-1735.4</v>
      </c>
      <c r="O180" s="104">
        <v>0</v>
      </c>
      <c r="P180" s="104">
        <v>0</v>
      </c>
      <c r="Q180" s="104">
        <v>0</v>
      </c>
    </row>
    <row r="181" spans="1:18" s="112" customFormat="1" ht="63" x14ac:dyDescent="0.25">
      <c r="A181" s="15" t="s">
        <v>147</v>
      </c>
      <c r="B181" s="25">
        <v>0</v>
      </c>
      <c r="C181" s="109">
        <v>2</v>
      </c>
      <c r="D181" s="38">
        <v>19</v>
      </c>
      <c r="E181" s="38">
        <v>60</v>
      </c>
      <c r="F181" s="25">
        <v>10</v>
      </c>
      <c r="G181" s="38">
        <v>5</v>
      </c>
      <c r="H181" s="39">
        <v>0</v>
      </c>
      <c r="I181" s="25">
        <v>150</v>
      </c>
      <c r="J181" s="82" t="s">
        <v>168</v>
      </c>
      <c r="K181" s="15"/>
      <c r="L181" s="19">
        <f>SUM(L182:L185)</f>
        <v>-6046</v>
      </c>
      <c r="M181" s="19">
        <f>SUM(M182:M185)</f>
        <v>-6046</v>
      </c>
      <c r="N181" s="54">
        <f t="shared" si="54"/>
        <v>-6046</v>
      </c>
      <c r="O181" s="19">
        <f>SUM(O183:O185)</f>
        <v>0</v>
      </c>
      <c r="P181" s="19">
        <f>SUM(P183:P185)</f>
        <v>0</v>
      </c>
      <c r="Q181" s="19">
        <f>SUM(Q183:Q185)</f>
        <v>0</v>
      </c>
      <c r="R181" s="114"/>
    </row>
    <row r="182" spans="1:18" s="112" customFormat="1" ht="63" x14ac:dyDescent="0.25">
      <c r="A182" s="15" t="s">
        <v>147</v>
      </c>
      <c r="B182" s="25">
        <v>902</v>
      </c>
      <c r="C182" s="134">
        <v>2</v>
      </c>
      <c r="D182" s="38">
        <v>19</v>
      </c>
      <c r="E182" s="38">
        <v>60</v>
      </c>
      <c r="F182" s="25">
        <v>10</v>
      </c>
      <c r="G182" s="38">
        <v>5</v>
      </c>
      <c r="H182" s="39">
        <v>0</v>
      </c>
      <c r="I182" s="25">
        <v>150</v>
      </c>
      <c r="J182" s="82" t="s">
        <v>168</v>
      </c>
      <c r="K182" s="4" t="s">
        <v>87</v>
      </c>
      <c r="L182" s="19">
        <v>-1393.5</v>
      </c>
      <c r="M182" s="19">
        <v>-1393.5</v>
      </c>
      <c r="N182" s="54">
        <f t="shared" si="54"/>
        <v>-1393.5</v>
      </c>
      <c r="O182" s="19">
        <v>0</v>
      </c>
      <c r="P182" s="19">
        <v>0</v>
      </c>
      <c r="Q182" s="19">
        <v>0</v>
      </c>
      <c r="R182" s="114"/>
    </row>
    <row r="183" spans="1:18" s="112" customFormat="1" ht="63" x14ac:dyDescent="0.25">
      <c r="A183" s="15" t="s">
        <v>147</v>
      </c>
      <c r="B183" s="25">
        <v>925</v>
      </c>
      <c r="C183" s="109">
        <v>2</v>
      </c>
      <c r="D183" s="38">
        <v>19</v>
      </c>
      <c r="E183" s="38">
        <v>60</v>
      </c>
      <c r="F183" s="25">
        <v>10</v>
      </c>
      <c r="G183" s="38">
        <v>5</v>
      </c>
      <c r="H183" s="39">
        <v>0</v>
      </c>
      <c r="I183" s="25">
        <v>150</v>
      </c>
      <c r="J183" s="82" t="s">
        <v>168</v>
      </c>
      <c r="K183" s="15" t="s">
        <v>100</v>
      </c>
      <c r="L183" s="26">
        <v>-4115.8999999999996</v>
      </c>
      <c r="M183" s="54">
        <v>-4115.8999999999996</v>
      </c>
      <c r="N183" s="54">
        <f t="shared" si="54"/>
        <v>-4115.8999999999996</v>
      </c>
      <c r="O183" s="104">
        <v>0</v>
      </c>
      <c r="P183" s="104">
        <v>0</v>
      </c>
      <c r="Q183" s="104">
        <v>0</v>
      </c>
    </row>
    <row r="184" spans="1:18" s="112" customFormat="1" ht="63" x14ac:dyDescent="0.25">
      <c r="A184" s="15" t="s">
        <v>147</v>
      </c>
      <c r="B184" s="25">
        <v>926</v>
      </c>
      <c r="C184" s="109">
        <v>2</v>
      </c>
      <c r="D184" s="38">
        <v>19</v>
      </c>
      <c r="E184" s="38">
        <v>60</v>
      </c>
      <c r="F184" s="25">
        <v>10</v>
      </c>
      <c r="G184" s="38">
        <v>5</v>
      </c>
      <c r="H184" s="39">
        <v>0</v>
      </c>
      <c r="I184" s="25">
        <v>150</v>
      </c>
      <c r="J184" s="82" t="s">
        <v>168</v>
      </c>
      <c r="K184" s="4" t="s">
        <v>106</v>
      </c>
      <c r="L184" s="26">
        <v>-21.8</v>
      </c>
      <c r="M184" s="54">
        <v>-21.8</v>
      </c>
      <c r="N184" s="54">
        <f t="shared" si="54"/>
        <v>-21.8</v>
      </c>
      <c r="O184" s="104">
        <v>0</v>
      </c>
      <c r="P184" s="104">
        <v>0</v>
      </c>
      <c r="Q184" s="104">
        <v>0</v>
      </c>
    </row>
    <row r="185" spans="1:18" s="112" customFormat="1" ht="63" x14ac:dyDescent="0.25">
      <c r="A185" s="15" t="s">
        <v>147</v>
      </c>
      <c r="B185" s="25">
        <v>929</v>
      </c>
      <c r="C185" s="109">
        <v>2</v>
      </c>
      <c r="D185" s="38">
        <v>19</v>
      </c>
      <c r="E185" s="38">
        <v>60</v>
      </c>
      <c r="F185" s="25">
        <v>10</v>
      </c>
      <c r="G185" s="38">
        <v>5</v>
      </c>
      <c r="H185" s="39">
        <v>0</v>
      </c>
      <c r="I185" s="25">
        <v>150</v>
      </c>
      <c r="J185" s="82" t="s">
        <v>168</v>
      </c>
      <c r="K185" s="15" t="s">
        <v>102</v>
      </c>
      <c r="L185" s="26">
        <v>-514.79999999999995</v>
      </c>
      <c r="M185" s="54">
        <v>-514.79999999999995</v>
      </c>
      <c r="N185" s="54">
        <f t="shared" si="54"/>
        <v>-514.79999999999995</v>
      </c>
      <c r="O185" s="104">
        <v>0</v>
      </c>
      <c r="P185" s="104">
        <v>0</v>
      </c>
      <c r="Q185" s="104">
        <v>0</v>
      </c>
    </row>
    <row r="186" spans="1:18" s="3" customFormat="1" x14ac:dyDescent="0.25">
      <c r="A186" s="142"/>
      <c r="B186" s="142"/>
      <c r="C186" s="142"/>
      <c r="D186" s="142"/>
      <c r="E186" s="142"/>
      <c r="F186" s="142"/>
      <c r="G186" s="142"/>
      <c r="H186" s="142"/>
      <c r="I186" s="55"/>
      <c r="J186" s="105"/>
      <c r="K186" s="105"/>
      <c r="L186" s="55"/>
      <c r="M186" s="56"/>
      <c r="N186" s="56"/>
      <c r="O186" s="55"/>
      <c r="P186" s="55"/>
      <c r="Q186" s="55"/>
      <c r="R186" s="114"/>
    </row>
    <row r="187" spans="1:18" s="3" customFormat="1" ht="19.5" customHeight="1" x14ac:dyDescent="0.25">
      <c r="A187" s="106"/>
      <c r="B187" s="133" t="s">
        <v>116</v>
      </c>
      <c r="C187" s="133" t="s">
        <v>116</v>
      </c>
      <c r="E187" s="148" t="s">
        <v>238</v>
      </c>
      <c r="F187" s="148"/>
      <c r="G187" s="148"/>
      <c r="H187" s="148"/>
      <c r="I187" s="148"/>
      <c r="J187" s="148"/>
      <c r="K187" s="106"/>
      <c r="L187" s="57"/>
      <c r="M187" s="57"/>
      <c r="N187" s="57"/>
      <c r="O187" s="57"/>
      <c r="P187" s="58"/>
      <c r="Q187" s="58"/>
    </row>
    <row r="188" spans="1:18" s="3" customFormat="1" ht="19.5" x14ac:dyDescent="0.25">
      <c r="A188" s="106"/>
      <c r="B188" s="133"/>
      <c r="C188" s="133"/>
      <c r="D188" s="133"/>
      <c r="E188" s="148"/>
      <c r="F188" s="148"/>
      <c r="G188" s="148"/>
      <c r="H188" s="148"/>
      <c r="I188" s="148"/>
      <c r="J188" s="148"/>
      <c r="K188" s="106" t="s">
        <v>116</v>
      </c>
      <c r="L188" s="57" t="s">
        <v>239</v>
      </c>
      <c r="M188" s="57"/>
      <c r="N188" s="57"/>
      <c r="O188" s="57"/>
      <c r="P188" s="58"/>
      <c r="Q188" s="58"/>
    </row>
    <row r="189" spans="1:18" s="3" customFormat="1" ht="19.5" x14ac:dyDescent="0.25">
      <c r="A189" s="106"/>
      <c r="B189" s="57"/>
      <c r="C189" s="57"/>
      <c r="D189" s="57"/>
      <c r="E189" s="57"/>
      <c r="F189" s="57"/>
      <c r="G189" s="57"/>
      <c r="H189" s="57"/>
      <c r="I189" s="57"/>
      <c r="J189" s="106"/>
      <c r="K189" s="106"/>
      <c r="L189" s="57"/>
      <c r="M189" s="57"/>
      <c r="N189" s="57"/>
      <c r="O189" s="57"/>
      <c r="P189" s="58"/>
      <c r="Q189" s="58"/>
    </row>
    <row r="190" spans="1:18" s="3" customFormat="1" ht="19.5" x14ac:dyDescent="0.25">
      <c r="A190" s="106"/>
      <c r="B190" s="57"/>
      <c r="C190" s="57"/>
      <c r="D190" s="57"/>
      <c r="E190" s="57"/>
      <c r="F190" s="57"/>
      <c r="G190" s="57"/>
      <c r="H190" s="57"/>
      <c r="I190" s="57"/>
      <c r="J190" s="106"/>
      <c r="K190" s="106"/>
      <c r="L190" s="137">
        <f>3169173.8-L13</f>
        <v>0</v>
      </c>
      <c r="M190" s="57"/>
      <c r="N190" s="137">
        <f>3393130.3-N13</f>
        <v>-1517.6000000005588</v>
      </c>
      <c r="O190" s="137">
        <f>2959640.2-O13</f>
        <v>-1746.7000000001863</v>
      </c>
      <c r="P190" s="138">
        <f>3013813.8-P13</f>
        <v>0</v>
      </c>
      <c r="Q190" s="138">
        <f>2995878.5-Q13</f>
        <v>0</v>
      </c>
    </row>
    <row r="191" spans="1:18" x14ac:dyDescent="0.25">
      <c r="R191" s="3"/>
    </row>
  </sheetData>
  <autoFilter ref="A13:Q185"/>
  <mergeCells count="18">
    <mergeCell ref="D2:M2"/>
    <mergeCell ref="H4:J4"/>
    <mergeCell ref="L10:L12"/>
    <mergeCell ref="M10:M12"/>
    <mergeCell ref="A6:C6"/>
    <mergeCell ref="A10:A12"/>
    <mergeCell ref="B10:I10"/>
    <mergeCell ref="J10:J12"/>
    <mergeCell ref="K10:K12"/>
    <mergeCell ref="E187:J188"/>
    <mergeCell ref="Q10:Q12"/>
    <mergeCell ref="B11:B12"/>
    <mergeCell ref="C11:G11"/>
    <mergeCell ref="H11:I11"/>
    <mergeCell ref="A186:H186"/>
    <mergeCell ref="N10:N12"/>
    <mergeCell ref="O10:O12"/>
    <mergeCell ref="P10:P12"/>
  </mergeCells>
  <pageMargins left="0.23622047244094491" right="0.27559055118110237" top="0.98425196850393704" bottom="0.19685039370078741" header="0.31496062992125984" footer="0.31496062992125984"/>
  <pageSetup paperSize="9" scale="43" orientation="landscape" r:id="rId1"/>
  <headerFooter differentFirst="1">
    <oddHeader>&amp;C&amp;P</oddHeader>
  </headerFooter>
  <rowBreaks count="12" manualBreakCount="12">
    <brk id="23" max="16" man="1"/>
    <brk id="32" max="16" man="1"/>
    <brk id="56" max="16" man="1"/>
    <brk id="69" max="16" man="1"/>
    <brk id="87" max="16" man="1"/>
    <brk id="98" max="16" man="1"/>
    <brk id="106" max="16" man="1"/>
    <brk id="115" max="16" man="1"/>
    <brk id="134" max="16" man="1"/>
    <brk id="149" max="16" man="1"/>
    <brk id="162" max="16" man="1"/>
    <brk id="179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25.10.2024</vt:lpstr>
      <vt:lpstr>'25.10.2024'!Заголовки_для_печати</vt:lpstr>
      <vt:lpstr>'25.10.2024'!Область_печати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КоломиецАА</dc:creator>
  <cp:lastModifiedBy>Вишнякова Ольга Владимировна</cp:lastModifiedBy>
  <cp:lastPrinted>2024-11-11T09:11:47Z</cp:lastPrinted>
  <dcterms:created xsi:type="dcterms:W3CDTF">2016-10-20T11:21:30Z</dcterms:created>
  <dcterms:modified xsi:type="dcterms:W3CDTF">2024-11-11T09:14:50Z</dcterms:modified>
</cp:coreProperties>
</file>